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\Desktop\"/>
    </mc:Choice>
  </mc:AlternateContent>
  <xr:revisionPtr revIDLastSave="0" documentId="8_{0F5BC584-4E60-4D48-813F-488DAA0DF0CE}" xr6:coauthVersionLast="47" xr6:coauthVersionMax="47" xr10:uidLastSave="{00000000-0000-0000-0000-000000000000}"/>
  <workbookProtection workbookAlgorithmName="SHA-512" workbookHashValue="DlLN1aXeL4R0SvWVWPMwxz12Kta+Tcu9c16AoOcz96F9COxuG1tOx7ySw2hwEvO9y88CIeXfiJeg17dHVI7TPA==" workbookSaltValue="v3wgcO4/oo4NL3u172zO9Q==" workbookSpinCount="100000" lockStructure="1"/>
  <bookViews>
    <workbookView showHorizontalScroll="0" showVerticalScroll="0" showSheetTabs="0" xWindow="-110" yWindow="-110" windowWidth="19420" windowHeight="11020" xr2:uid="{00000000-000D-0000-FFFF-FFFF00000000}"/>
  </bookViews>
  <sheets>
    <sheet name="Blanket" sheetId="1" r:id="rId1"/>
  </sheets>
  <definedNames>
    <definedName name="§18">Blanket!$A$80</definedName>
    <definedName name="§18_1964_69">Blanket!$A$81</definedName>
    <definedName name="§18_1970">Blanket!$A$82</definedName>
    <definedName name="§18_3">Blanket!$A$83</definedName>
    <definedName name="§18_4">Blanket!$A$84</definedName>
    <definedName name="A1_">Blanket!$D$52</definedName>
    <definedName name="A2_">Blanket!$D$53</definedName>
    <definedName name="A3_">Blanket!$D$54</definedName>
    <definedName name="A4_">Blanket!$D$55</definedName>
    <definedName name="B_">Blanket!$D$56</definedName>
    <definedName name="C_">Blanket!$D$57</definedName>
    <definedName name="D_">Blanket!$D$59</definedName>
    <definedName name="E_">Blanket!$D$60</definedName>
    <definedName name="F_">Blanket!$D$63</definedName>
    <definedName name="H_">Blanket!$D$160</definedName>
    <definedName name="Kontrol12" localSheetId="0">Blanket!$E$172</definedName>
    <definedName name="Kontrol13" localSheetId="0">Blanket!$E$173</definedName>
    <definedName name="Kontrol14" localSheetId="0">Blanket!$E$174</definedName>
    <definedName name="Kontrol15" localSheetId="0">Blanket!$E$175</definedName>
    <definedName name="Tekst117" localSheetId="0">Blanket!$D$122</definedName>
    <definedName name="Tekst23" localSheetId="0">Blanket!$C$91</definedName>
    <definedName name="Tekst24" localSheetId="0">Blanket!$D$91</definedName>
    <definedName name="Tekst32" localSheetId="0">Blanket!$C$94</definedName>
    <definedName name="Tekst33" localSheetId="0">Blanket!$D$94</definedName>
    <definedName name="Tekst35" localSheetId="0">Blanket!$C$95</definedName>
    <definedName name="Tekst36" localSheetId="0">Blanket!$D$95</definedName>
    <definedName name="Tekst73" localSheetId="0">Blanket!$C$107</definedName>
    <definedName name="Tekst74" localSheetId="0">Blanket!$D$107</definedName>
    <definedName name="Tekst76" localSheetId="0">Blanket!$C$108</definedName>
    <definedName name="Tekst77" localSheetId="0">Blanket!$D$108</definedName>
    <definedName name="Tekst79" localSheetId="0">Blanket!$C$109</definedName>
    <definedName name="Tekst80" localSheetId="0">Blanket!$D$109</definedName>
    <definedName name="_xlnm.Print_Area" localSheetId="0">Blanket!$A$1:$F$175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0" i="1" l="1"/>
  <c r="C62" i="1"/>
  <c r="C73" i="1"/>
  <c r="D73" i="1"/>
  <c r="C72" i="1"/>
  <c r="D72" i="1"/>
  <c r="E72" i="1"/>
  <c r="F72" i="1"/>
  <c r="D145" i="1"/>
  <c r="C145" i="1"/>
  <c r="F73" i="1"/>
  <c r="F75" i="1"/>
  <c r="C132" i="1"/>
  <c r="D60" i="1"/>
  <c r="D57" i="1"/>
  <c r="E73" i="1"/>
  <c r="E75" i="1"/>
  <c r="A57" i="1"/>
  <c r="D75" i="1"/>
  <c r="C75" i="1"/>
  <c r="A60" i="1"/>
  <c r="B166" i="1"/>
  <c r="C140" i="1"/>
  <c r="D140" i="1"/>
  <c r="D132" i="1"/>
  <c r="C127" i="1"/>
  <c r="D127" i="1"/>
  <c r="C117" i="1"/>
  <c r="D117" i="1"/>
  <c r="C104" i="1"/>
  <c r="D104" i="1"/>
  <c r="C153" i="1"/>
  <c r="D63" i="1" l="1"/>
  <c r="C156" i="1"/>
  <c r="C160" i="1" s="1"/>
  <c r="D162" i="1" s="1"/>
  <c r="B156" i="1"/>
  <c r="D147" i="1" l="1"/>
  <c r="D150" i="1" s="1"/>
  <c r="D153" i="1" s="1"/>
  <c r="D156" i="1" s="1"/>
  <c r="D160" i="1" s="1"/>
  <c r="B147" i="1"/>
  <c r="D164" i="1"/>
  <c r="A172" i="1"/>
</calcChain>
</file>

<file path=xl/sharedStrings.xml><?xml version="1.0" encoding="utf-8"?>
<sst xmlns="http://schemas.openxmlformats.org/spreadsheetml/2006/main" count="212" uniqueCount="142">
  <si>
    <t>Almindelig</t>
  </si>
  <si>
    <t>DRIFTSBUDGET 2024</t>
  </si>
  <si>
    <t>for ejendommen:</t>
  </si>
  <si>
    <t>Skriv navn her</t>
  </si>
  <si>
    <t xml:space="preserve"> med   </t>
  </si>
  <si>
    <t xml:space="preserve">uden </t>
  </si>
  <si>
    <t>beboerrepræsentation (sæt kryds)</t>
  </si>
  <si>
    <t>Anvendes som grundlag for udfyldning af varslingsskemaer til de enkelte lejere og eventuel drøftelse med beboerrepræsentanterne.</t>
  </si>
  <si>
    <t>Oplysninger om ejendommen</t>
  </si>
  <si>
    <t xml:space="preserve">Boligernes samlede areal </t>
  </si>
  <si>
    <t>m²</t>
  </si>
  <si>
    <t>A1</t>
  </si>
  <si>
    <t xml:space="preserve">Boligernes samlede vurderingsleje </t>
  </si>
  <si>
    <t>kr.</t>
  </si>
  <si>
    <t>A2</t>
  </si>
  <si>
    <t xml:space="preserve">Boligernes samlede fordelingsleje </t>
  </si>
  <si>
    <t>A3</t>
  </si>
  <si>
    <t xml:space="preserve">Boligernes samlede fordelingstal </t>
  </si>
  <si>
    <t>A4</t>
  </si>
  <si>
    <t xml:space="preserve">Ejendommens samlede areal </t>
  </si>
  <si>
    <t>B</t>
  </si>
  <si>
    <t>%</t>
  </si>
  <si>
    <t>C</t>
  </si>
  <si>
    <t xml:space="preserve">Henlæggelse til fornyelse af tekniske installationer pr. 31.12.1994 </t>
  </si>
  <si>
    <t>D</t>
  </si>
  <si>
    <t>E</t>
  </si>
  <si>
    <t>Overført forøget kapitalafkast pr. m² i 2024:</t>
  </si>
  <si>
    <t>kr.  E x 1,7795 (indeksreg. 95-24) = kr.       (med 4 decimaler)</t>
  </si>
  <si>
    <t xml:space="preserve">Beløbet afrundes til nærmeste hele kroner = </t>
  </si>
  <si>
    <t>F</t>
  </si>
  <si>
    <t>Ejendommens ibrugtagningstidspunkt (sæt kryds):</t>
  </si>
  <si>
    <t>Budgetlejen fordeles mellem beboelseslejemålene efter areal, vurderingsleje, fordelingsleje eller fordelingstal. A1, A2, A3 eller A4 skal derfor udfyldes afhængigt af det anvendte fordelingsgrundlag. A1 skal dog altid udfyldes.</t>
  </si>
  <si>
    <t>Afsætning til vedligeholdelse - beboelse</t>
  </si>
  <si>
    <t>§ 119</t>
  </si>
  <si>
    <t>§ 120 høj</t>
  </si>
  <si>
    <t>§ 120 lav</t>
  </si>
  <si>
    <t>§ 117</t>
  </si>
  <si>
    <t>kr. pr. m²</t>
  </si>
  <si>
    <t>Uafrundet beløb 2023</t>
  </si>
  <si>
    <t>Indeksregulering 1.1.2024</t>
  </si>
  <si>
    <t>Uafrundet beløb 2024 (uafrundet 2023 gange indeksreg.)</t>
  </si>
  <si>
    <t>Afrundet beløb 2024</t>
  </si>
  <si>
    <t>Afrundet beløb indeholdt i lejen</t>
  </si>
  <si>
    <t>Stigning</t>
  </si>
  <si>
    <t>Udgifterne</t>
  </si>
  <si>
    <t>Seneste budget</t>
  </si>
  <si>
    <t>2024 budget</t>
  </si>
  <si>
    <t>Bemærkninger</t>
  </si>
  <si>
    <t>I. Driftsudgifter</t>
  </si>
  <si>
    <t>1. Skatter og afgifter:</t>
  </si>
  <si>
    <t>     </t>
  </si>
  <si>
    <t>a.</t>
  </si>
  <si>
    <t xml:space="preserve">Grundskyld til kommunen </t>
  </si>
  <si>
    <t>b.</t>
  </si>
  <si>
    <t xml:space="preserve">Afgift for vandforbrug, afløb m.m </t>
  </si>
  <si>
    <t xml:space="preserve">c. </t>
  </si>
  <si>
    <t xml:space="preserve">Renovation </t>
  </si>
  <si>
    <t xml:space="preserve">d. </t>
  </si>
  <si>
    <t xml:space="preserve">Dækningsafgift </t>
  </si>
  <si>
    <t xml:space="preserve">e. </t>
  </si>
  <si>
    <t xml:space="preserve">Kloakbidrag/rensningsanlæg </t>
  </si>
  <si>
    <t xml:space="preserve">f. </t>
  </si>
  <si>
    <t xml:space="preserve">Rottebekæmpelse </t>
  </si>
  <si>
    <t xml:space="preserve">g. </t>
  </si>
  <si>
    <t xml:space="preserve">Forbrændingsafgift </t>
  </si>
  <si>
    <t xml:space="preserve">h. </t>
  </si>
  <si>
    <t xml:space="preserve">Affaldsgebyr </t>
  </si>
  <si>
    <t xml:space="preserve">i. </t>
  </si>
  <si>
    <t xml:space="preserve">Gade- og vejbidrag </t>
  </si>
  <si>
    <t xml:space="preserve">j. </t>
  </si>
  <si>
    <t>Skorstensfejning og kanalrensning</t>
  </si>
  <si>
    <t>k.</t>
  </si>
  <si>
    <t>El</t>
  </si>
  <si>
    <t>l.</t>
  </si>
  <si>
    <t>m.</t>
  </si>
  <si>
    <t>n.</t>
  </si>
  <si>
    <t>o.</t>
  </si>
  <si>
    <t>p.</t>
  </si>
  <si>
    <t>1. Skatter og afgifter i alt:</t>
  </si>
  <si>
    <t>2. Forsikringer og abonnementer:</t>
  </si>
  <si>
    <t xml:space="preserve">Brandforsikring </t>
  </si>
  <si>
    <t xml:space="preserve">Hus- og grundejerforsikring </t>
  </si>
  <si>
    <t>c.</t>
  </si>
  <si>
    <t>Arbejdsskadeforsikring</t>
  </si>
  <si>
    <t>d.</t>
  </si>
  <si>
    <t>Glasforsikring</t>
  </si>
  <si>
    <t>e.</t>
  </si>
  <si>
    <t>Falck</t>
  </si>
  <si>
    <t>f.</t>
  </si>
  <si>
    <t xml:space="preserve">Elevatorservice </t>
  </si>
  <si>
    <t>g.</t>
  </si>
  <si>
    <t>h.</t>
  </si>
  <si>
    <t>i.</t>
  </si>
  <si>
    <t>j.</t>
  </si>
  <si>
    <t xml:space="preserve">2. Forsikringer og abonnementer i alt </t>
  </si>
  <si>
    <t>3. Renholdelse mv.</t>
  </si>
  <si>
    <t>Ejendomsfunktionær, herunder vicevært, inspektør, varmeingeniør 
og funktionærtelefoner mv.</t>
  </si>
  <si>
    <t xml:space="preserve">Trappevask, vinduespudsning, mv. </t>
  </si>
  <si>
    <t>Hovedrengøring</t>
  </si>
  <si>
    <t>3.</t>
  </si>
  <si>
    <t xml:space="preserve">Renholdelse mv. i alt </t>
  </si>
  <si>
    <t>4.</t>
  </si>
  <si>
    <t>Varme og vand</t>
  </si>
  <si>
    <t xml:space="preserve">Varmeregnskab m.m </t>
  </si>
  <si>
    <t xml:space="preserve">Vandregnskab m.m </t>
  </si>
  <si>
    <t xml:space="preserve">Varme og vand i alt </t>
  </si>
  <si>
    <t>5.</t>
  </si>
  <si>
    <t>Diverse udgifter/indtægter</t>
  </si>
  <si>
    <t>Indtægter angives med et minus (-)</t>
  </si>
  <si>
    <t xml:space="preserve">Fælles gårdanlæg </t>
  </si>
  <si>
    <t xml:space="preserve">Diverse udgifter/indtægter i alt </t>
  </si>
  <si>
    <t>II</t>
  </si>
  <si>
    <t>Afkast:</t>
  </si>
  <si>
    <t>1.</t>
  </si>
  <si>
    <t>Ejendommens værdi ved 15. alm.  vurdering</t>
  </si>
  <si>
    <t xml:space="preserve">Afkast: 7% heraf </t>
  </si>
  <si>
    <t>2.</t>
  </si>
  <si>
    <t>Overført forøget kapitalafkast i henhold til LL § 25, stk. 7.</t>
  </si>
  <si>
    <t>Tidligere forbedringer</t>
  </si>
  <si>
    <t xml:space="preserve">4.       </t>
  </si>
  <si>
    <t xml:space="preserve">Afkast i alt </t>
  </si>
  <si>
    <t>III</t>
  </si>
  <si>
    <t>Udgifter i alt</t>
  </si>
  <si>
    <r>
      <t xml:space="preserve">(pkt. 1 + 2 + 3 + 4 + 5 + </t>
    </r>
    <r>
      <rPr>
        <b/>
        <sz val="14"/>
        <color theme="1"/>
        <rFont val="Arial"/>
        <family val="2"/>
      </rPr>
      <t>II</t>
    </r>
    <r>
      <rPr>
        <sz val="14"/>
        <color theme="1"/>
        <rFont val="Arial"/>
        <family val="2"/>
      </rPr>
      <t xml:space="preserve">) </t>
    </r>
  </si>
  <si>
    <t>IV</t>
  </si>
  <si>
    <t>Boligernes andel i budgettets udgifter:</t>
  </si>
  <si>
    <t>V</t>
  </si>
  <si>
    <t xml:space="preserve">Administration </t>
  </si>
  <si>
    <t>(Antal boliglejemål x normtal)</t>
  </si>
  <si>
    <t>VI</t>
  </si>
  <si>
    <t xml:space="preserve">Budgetleje i alt for boligerne </t>
  </si>
  <si>
    <t>H</t>
  </si>
  <si>
    <t xml:space="preserve">Senest varslet/godkendt budgetleje </t>
  </si>
  <si>
    <t xml:space="preserve">Forhøjelse </t>
  </si>
  <si>
    <t>m2 areal A1</t>
  </si>
  <si>
    <t>vurderingsleje A2</t>
  </si>
  <si>
    <t>fordelingsleje A3</t>
  </si>
  <si>
    <t>fordelingstal A4</t>
  </si>
  <si>
    <r>
      <t>pr. m</t>
    </r>
    <r>
      <rPr>
        <vertAlign val="superscript"/>
        <sz val="14"/>
        <color theme="1"/>
        <rFont val="Arial"/>
        <family val="2"/>
      </rPr>
      <t>2</t>
    </r>
    <r>
      <rPr>
        <sz val="14"/>
        <color theme="1"/>
        <rFont val="Arial"/>
        <family val="2"/>
      </rPr>
      <t xml:space="preserve"> areal</t>
    </r>
  </si>
  <si>
    <t>pr. vurderingskrone</t>
  </si>
  <si>
    <t>pr. fordelingslejekrone</t>
  </si>
  <si>
    <t>pr. fordelingstal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</si>
</sst>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&quot;kr.&quot;\ * #,##0.00_ ;_ &quot;kr.&quot;\ * \-#,##0.00_ ;_ &quot;kr.&quot;\ * &quot;-&quot;??_ ;_ @_ "/>
    <numFmt numFmtId="165" formatCode="_ * #,##0.00_ ;_ * \-#,##0.00_ ;_ * &quot;-&quot;??_ ;_ @_ "/>
    <numFmt numFmtId="166" formatCode="&quot;kr.&quot;\ #,##0"/>
    <numFmt numFmtId="167" formatCode="[$kr.-406]* #,##0.0000_ ;[$kr.-406]* \-\ #,##0.0000_ ;_ [$kr.-406]\ * &quot;-&quot;??_ ;_ @_ "/>
    <numFmt numFmtId="168" formatCode="#,##0.00_ ;[Red]\-#,##0.00\ "/>
    <numFmt numFmtId="169" formatCode="#,##0.000_ ;[Red]\-#,##0.000\ "/>
    <numFmt numFmtId="170" formatCode="&quot;Boligprocent:   &quot;0.00%"/>
  </numFmts>
  <fonts count="20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8"/>
      <color theme="1"/>
      <name val="Arial"/>
      <family val="2"/>
    </font>
    <font>
      <b/>
      <sz val="26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30"/>
      <color theme="1"/>
      <name val="Arial"/>
      <family val="2"/>
    </font>
    <font>
      <b/>
      <sz val="50"/>
      <color theme="1"/>
      <name val="Arial"/>
      <family val="2"/>
    </font>
    <font>
      <sz val="30"/>
      <color theme="1"/>
      <name val="Arial"/>
      <family val="2"/>
    </font>
    <font>
      <u/>
      <sz val="14"/>
      <color theme="1"/>
      <name val="Arial"/>
      <family val="2"/>
    </font>
    <font>
      <sz val="14"/>
      <color theme="0"/>
      <name val="Arial"/>
      <family val="2"/>
    </font>
    <font>
      <sz val="14"/>
      <color rgb="FF385623"/>
      <name val="Arial"/>
      <family val="2"/>
    </font>
    <font>
      <sz val="14"/>
      <color theme="1"/>
      <name val="Adobe Caslon Pro"/>
      <family val="1"/>
    </font>
    <font>
      <vertAlign val="superscript"/>
      <sz val="14"/>
      <color theme="1"/>
      <name val="Arial"/>
      <family val="2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lightGray">
        <fgColor rgb="FF000000"/>
        <bgColor rgb="FFBFBFB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1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168" fontId="1" fillId="0" borderId="4" xfId="0" applyNumberFormat="1" applyFont="1" applyBorder="1" applyAlignment="1" applyProtection="1">
      <alignment horizontal="right" vertical="center" wrapText="1"/>
      <protection locked="0"/>
    </xf>
    <xf numFmtId="169" fontId="1" fillId="0" borderId="14" xfId="0" applyNumberFormat="1" applyFont="1" applyBorder="1" applyAlignment="1" applyProtection="1">
      <alignment horizontal="right" vertical="center" wrapText="1"/>
      <protection locked="0"/>
    </xf>
    <xf numFmtId="169" fontId="1" fillId="0" borderId="7" xfId="0" applyNumberFormat="1" applyFont="1" applyBorder="1" applyAlignment="1" applyProtection="1">
      <alignment horizontal="right" vertical="center" wrapText="1"/>
      <protection locked="0"/>
    </xf>
    <xf numFmtId="168" fontId="1" fillId="0" borderId="14" xfId="0" applyNumberFormat="1" applyFont="1" applyBorder="1" applyAlignment="1" applyProtection="1">
      <alignment horizontal="right" vertical="center" wrapText="1"/>
      <protection locked="0"/>
    </xf>
    <xf numFmtId="168" fontId="1" fillId="0" borderId="7" xfId="0" applyNumberFormat="1" applyFont="1" applyBorder="1" applyAlignment="1" applyProtection="1">
      <alignment horizontal="right" vertical="center" wrapText="1"/>
      <protection locked="0"/>
    </xf>
    <xf numFmtId="168" fontId="1" fillId="0" borderId="14" xfId="0" applyNumberFormat="1" applyFont="1" applyBorder="1" applyAlignment="1">
      <alignment horizontal="right" vertical="center" wrapText="1"/>
    </xf>
    <xf numFmtId="168" fontId="1" fillId="0" borderId="7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168" fontId="1" fillId="0" borderId="14" xfId="3" applyNumberFormat="1" applyFont="1" applyBorder="1" applyAlignment="1" applyProtection="1">
      <alignment horizontal="right" vertical="center" wrapText="1"/>
      <protection locked="0"/>
    </xf>
    <xf numFmtId="168" fontId="1" fillId="0" borderId="7" xfId="3" applyNumberFormat="1" applyFont="1" applyBorder="1" applyAlignment="1" applyProtection="1">
      <alignment horizontal="right" vertical="center" wrapText="1"/>
      <protection locked="0"/>
    </xf>
    <xf numFmtId="168" fontId="1" fillId="0" borderId="1" xfId="0" applyNumberFormat="1" applyFont="1" applyBorder="1" applyAlignment="1" applyProtection="1">
      <alignment horizontal="right" vertical="center" wrapText="1"/>
      <protection locked="0"/>
    </xf>
    <xf numFmtId="0" fontId="19" fillId="2" borderId="2" xfId="0" applyFont="1" applyFill="1" applyBorder="1" applyAlignment="1">
      <alignment vertical="top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vertical="center"/>
      <protection locked="0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0" xfId="0" applyFont="1" applyAlignment="1" applyProtection="1">
      <alignment vertical="center"/>
      <protection locked="0"/>
    </xf>
    <xf numFmtId="168" fontId="1" fillId="0" borderId="12" xfId="3" applyNumberFormat="1" applyFont="1" applyBorder="1" applyAlignment="1" applyProtection="1">
      <alignment vertical="center"/>
      <protection locked="0"/>
    </xf>
    <xf numFmtId="168" fontId="1" fillId="0" borderId="1" xfId="3" applyNumberFormat="1" applyFont="1" applyBorder="1" applyAlignment="1" applyProtection="1">
      <alignment horizontal="right" vertical="center"/>
      <protection locked="0"/>
    </xf>
    <xf numFmtId="168" fontId="1" fillId="0" borderId="14" xfId="3" applyNumberFormat="1" applyFont="1" applyBorder="1" applyAlignment="1" applyProtection="1">
      <alignment horizontal="right" vertical="center"/>
      <protection locked="0"/>
    </xf>
    <xf numFmtId="168" fontId="1" fillId="0" borderId="14" xfId="3" applyNumberFormat="1" applyFont="1" applyBorder="1" applyAlignment="1">
      <alignment horizontal="right" vertical="center"/>
    </xf>
    <xf numFmtId="165" fontId="1" fillId="0" borderId="14" xfId="3" applyFont="1" applyBorder="1" applyAlignment="1" applyProtection="1">
      <alignment horizontal="right" vertical="center"/>
    </xf>
    <xf numFmtId="165" fontId="1" fillId="0" borderId="12" xfId="3" applyFont="1" applyBorder="1" applyAlignment="1" applyProtection="1">
      <alignment horizontal="right" vertical="center"/>
      <protection locked="0"/>
    </xf>
    <xf numFmtId="165" fontId="1" fillId="0" borderId="10" xfId="3" applyFont="1" applyBorder="1" applyAlignment="1" applyProtection="1">
      <alignment horizontal="right" vertical="center"/>
      <protection locked="0"/>
    </xf>
    <xf numFmtId="168" fontId="1" fillId="0" borderId="5" xfId="3" applyNumberFormat="1" applyFont="1" applyBorder="1" applyAlignment="1" applyProtection="1">
      <alignment vertical="center"/>
      <protection locked="0"/>
    </xf>
    <xf numFmtId="165" fontId="1" fillId="0" borderId="1" xfId="3" applyFont="1" applyBorder="1" applyAlignment="1" applyProtection="1">
      <alignment vertical="center"/>
      <protection locked="0"/>
    </xf>
    <xf numFmtId="165" fontId="1" fillId="0" borderId="7" xfId="3" applyFont="1" applyBorder="1" applyAlignment="1" applyProtection="1">
      <alignment horizontal="right"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168" fontId="1" fillId="0" borderId="1" xfId="0" applyNumberFormat="1" applyFont="1" applyBorder="1" applyAlignment="1" applyProtection="1">
      <alignment vertical="center"/>
      <protection locked="0"/>
    </xf>
    <xf numFmtId="168" fontId="1" fillId="0" borderId="10" xfId="0" applyNumberFormat="1" applyFont="1" applyBorder="1" applyAlignment="1" applyProtection="1">
      <alignment horizontal="right" vertical="center"/>
      <protection locked="0"/>
    </xf>
    <xf numFmtId="0" fontId="1" fillId="0" borderId="0" xfId="0" quotePrefix="1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8" fillId="4" borderId="0" xfId="0" applyFont="1" applyFill="1" applyAlignment="1">
      <alignment horizontal="center" vertical="top"/>
    </xf>
    <xf numFmtId="0" fontId="1" fillId="0" borderId="0" xfId="0" applyFont="1" applyAlignment="1">
      <alignment vertical="center" wrapText="1"/>
    </xf>
    <xf numFmtId="10" fontId="1" fillId="0" borderId="7" xfId="2" applyNumberFormat="1" applyFont="1" applyBorder="1" applyAlignment="1" applyProtection="1">
      <alignment horizontal="right" vertical="center" wrapText="1"/>
      <protection locked="0"/>
    </xf>
    <xf numFmtId="0" fontId="1" fillId="0" borderId="7" xfId="0" applyFont="1" applyBorder="1" applyAlignment="1" applyProtection="1">
      <alignment horizontal="right"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166" fontId="1" fillId="0" borderId="0" xfId="1" applyNumberFormat="1" applyFont="1" applyAlignment="1" applyProtection="1">
      <alignment horizontal="left" vertical="center"/>
    </xf>
    <xf numFmtId="0" fontId="16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9" fontId="2" fillId="0" borderId="9" xfId="0" applyNumberFormat="1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168" fontId="1" fillId="0" borderId="14" xfId="3" applyNumberFormat="1" applyFont="1" applyBorder="1" applyAlignment="1" applyProtection="1">
      <alignment vertical="center"/>
      <protection locked="0"/>
    </xf>
    <xf numFmtId="168" fontId="1" fillId="0" borderId="7" xfId="3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165" fontId="1" fillId="0" borderId="11" xfId="3" applyFont="1" applyBorder="1" applyAlignment="1" applyProtection="1">
      <alignment vertical="center"/>
      <protection locked="0"/>
    </xf>
    <xf numFmtId="165" fontId="1" fillId="0" borderId="12" xfId="3" applyFont="1" applyBorder="1" applyAlignment="1" applyProtection="1">
      <alignment vertical="center"/>
      <protection locked="0"/>
    </xf>
    <xf numFmtId="168" fontId="1" fillId="0" borderId="7" xfId="3" applyNumberFormat="1" applyFont="1" applyBorder="1" applyAlignment="1" applyProtection="1">
      <alignment horizontal="right" vertical="center"/>
      <protection locked="0"/>
    </xf>
    <xf numFmtId="0" fontId="17" fillId="2" borderId="1" xfId="0" applyFont="1" applyFill="1" applyBorder="1" applyAlignment="1" applyProtection="1">
      <alignment horizontal="right" vertical="center"/>
      <protection locked="0"/>
    </xf>
    <xf numFmtId="0" fontId="17" fillId="2" borderId="4" xfId="0" applyFont="1" applyFill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2" borderId="12" xfId="0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168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4" xfId="0" quotePrefix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7" fontId="1" fillId="0" borderId="8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166" fontId="1" fillId="0" borderId="0" xfId="1" applyNumberFormat="1" applyFont="1" applyAlignment="1" applyProtection="1">
      <alignment horizontal="left" vertical="center"/>
      <protection locked="0"/>
    </xf>
    <xf numFmtId="170" fontId="1" fillId="0" borderId="6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8" fillId="3" borderId="0" xfId="0" applyFont="1" applyFill="1" applyAlignment="1" applyProtection="1">
      <alignment horizontal="center" vertical="top"/>
      <protection locked="0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quotePrefix="1" applyFont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</cellXfs>
  <cellStyles count="4">
    <cellStyle name="Komma" xfId="3" builtinId="3"/>
    <cellStyle name="Normal" xfId="0" builtinId="0"/>
    <cellStyle name="Procent" xfId="2" builtinId="5"/>
    <cellStyle name="Valuta" xfId="1" builtinId="4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$80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A$81" lockText="1" noThreeD="1"/>
</file>

<file path=xl/ctrlProps/ctrlProp3.xml><?xml version="1.0" encoding="utf-8"?>
<formControlPr xmlns="http://schemas.microsoft.com/office/spreadsheetml/2009/9/main" objectType="CheckBox" fmlaLink="$A$82" lockText="1" noThreeD="1"/>
</file>

<file path=xl/ctrlProps/ctrlProp4.xml><?xml version="1.0" encoding="utf-8"?>
<formControlPr xmlns="http://schemas.microsoft.com/office/spreadsheetml/2009/9/main" objectType="CheckBox" fmlaLink="$A$167" lockText="1" noThreeD="1"/>
</file>

<file path=xl/ctrlProps/ctrlProp5.xml><?xml version="1.0" encoding="utf-8"?>
<formControlPr xmlns="http://schemas.microsoft.com/office/spreadsheetml/2009/9/main" objectType="CheckBox" fmlaLink="$A$168" lockText="1" noThreeD="1"/>
</file>

<file path=xl/ctrlProps/ctrlProp6.xml><?xml version="1.0" encoding="utf-8"?>
<formControlPr xmlns="http://schemas.microsoft.com/office/spreadsheetml/2009/9/main" objectType="CheckBox" fmlaLink="$A$169" lockText="1" noThreeD="1"/>
</file>

<file path=xl/ctrlProps/ctrlProp7.xml><?xml version="1.0" encoding="utf-8"?>
<formControlPr xmlns="http://schemas.microsoft.com/office/spreadsheetml/2009/9/main" objectType="CheckBox" fmlaLink="$A$170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184063</xdr:colOff>
      <xdr:row>63</xdr:row>
      <xdr:rowOff>343215</xdr:rowOff>
    </xdr:from>
    <xdr:to>
      <xdr:col>1</xdr:col>
      <xdr:colOff>1043608</xdr:colOff>
      <xdr:row>63</xdr:row>
      <xdr:rowOff>599976</xdr:rowOff>
    </xdr:to>
    <xdr:sp macro="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4063" y="19177867"/>
          <a:ext cx="1124588" cy="2567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a-DK" sz="1400">
              <a:latin typeface="Arial" panose="020B0604020202020204" pitchFamily="34" charset="0"/>
              <a:cs typeface="Arial" panose="020B0604020202020204" pitchFamily="34" charset="0"/>
            </a:rPr>
            <a:t>før 1964</a:t>
          </a:r>
        </a:p>
      </xdr:txBody>
    </xdr:sp>
    <xdr:clientData/>
  </xdr:twoCellAnchor>
  <xdr:twoCellAnchor>
    <xdr:from>
      <xdr:col>2</xdr:col>
      <xdr:colOff>136098</xdr:colOff>
      <xdr:row>63</xdr:row>
      <xdr:rowOff>343214</xdr:rowOff>
    </xdr:from>
    <xdr:to>
      <xdr:col>2</xdr:col>
      <xdr:colOff>1038828</xdr:colOff>
      <xdr:row>63</xdr:row>
      <xdr:rowOff>599975</xdr:rowOff>
    </xdr:to>
    <xdr:sp macro="" textlink="">
      <xdr:nvSpPr>
        <xdr:cNvPr id="17" name="Tekstboks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120033" y="19177866"/>
          <a:ext cx="902730" cy="2567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a-DK" sz="1400">
              <a:latin typeface="Arial" panose="020B0604020202020204" pitchFamily="34" charset="0"/>
              <a:cs typeface="Arial" panose="020B0604020202020204" pitchFamily="34" charset="0"/>
            </a:rPr>
            <a:t>efter</a:t>
          </a:r>
          <a:r>
            <a:rPr lang="da-DK" sz="14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da-DK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1082100</xdr:colOff>
      <xdr:row>63</xdr:row>
      <xdr:rowOff>326649</xdr:rowOff>
    </xdr:from>
    <xdr:to>
      <xdr:col>1</xdr:col>
      <xdr:colOff>3636068</xdr:colOff>
      <xdr:row>63</xdr:row>
      <xdr:rowOff>583410</xdr:rowOff>
    </xdr:to>
    <xdr:sp macro="" textlink="">
      <xdr:nvSpPr>
        <xdr:cNvPr id="18" name="Tekstboks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347143" y="19161301"/>
          <a:ext cx="2553968" cy="2567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a-DK" sz="1400">
              <a:latin typeface="Arial" panose="020B0604020202020204" pitchFamily="34" charset="0"/>
              <a:cs typeface="Arial" panose="020B0604020202020204" pitchFamily="34" charset="0"/>
            </a:rPr>
            <a:t> 1. jan. 1964 - 31. dec. 1969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63</xdr:row>
          <xdr:rowOff>361950</xdr:rowOff>
        </xdr:from>
        <xdr:to>
          <xdr:col>0</xdr:col>
          <xdr:colOff>260350</xdr:colOff>
          <xdr:row>63</xdr:row>
          <xdr:rowOff>571500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965200</xdr:colOff>
          <xdr:row>63</xdr:row>
          <xdr:rowOff>361950</xdr:rowOff>
        </xdr:from>
        <xdr:to>
          <xdr:col>1</xdr:col>
          <xdr:colOff>1174750</xdr:colOff>
          <xdr:row>63</xdr:row>
          <xdr:rowOff>565150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3676650</xdr:colOff>
          <xdr:row>63</xdr:row>
          <xdr:rowOff>374650</xdr:rowOff>
        </xdr:from>
        <xdr:to>
          <xdr:col>2</xdr:col>
          <xdr:colOff>209550</xdr:colOff>
          <xdr:row>63</xdr:row>
          <xdr:rowOff>571500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166</xdr:row>
          <xdr:rowOff>95250</xdr:rowOff>
        </xdr:from>
        <xdr:to>
          <xdr:col>1</xdr:col>
          <xdr:colOff>38100</xdr:colOff>
          <xdr:row>166</xdr:row>
          <xdr:rowOff>317500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167</xdr:row>
          <xdr:rowOff>95250</xdr:rowOff>
        </xdr:from>
        <xdr:to>
          <xdr:col>1</xdr:col>
          <xdr:colOff>38100</xdr:colOff>
          <xdr:row>167</xdr:row>
          <xdr:rowOff>304800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168</xdr:row>
          <xdr:rowOff>95250</xdr:rowOff>
        </xdr:from>
        <xdr:to>
          <xdr:col>1</xdr:col>
          <xdr:colOff>50800</xdr:colOff>
          <xdr:row>168</xdr:row>
          <xdr:rowOff>304800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169</xdr:row>
          <xdr:rowOff>95250</xdr:rowOff>
        </xdr:from>
        <xdr:to>
          <xdr:col>1</xdr:col>
          <xdr:colOff>50800</xdr:colOff>
          <xdr:row>169</xdr:row>
          <xdr:rowOff>304800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2965450</xdr:colOff>
          <xdr:row>17</xdr:row>
          <xdr:rowOff>12700</xdr:rowOff>
        </xdr:from>
        <xdr:to>
          <xdr:col>1</xdr:col>
          <xdr:colOff>3181350</xdr:colOff>
          <xdr:row>17</xdr:row>
          <xdr:rowOff>222250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260350</xdr:colOff>
          <xdr:row>17</xdr:row>
          <xdr:rowOff>12700</xdr:rowOff>
        </xdr:from>
        <xdr:to>
          <xdr:col>2</xdr:col>
          <xdr:colOff>476250</xdr:colOff>
          <xdr:row>17</xdr:row>
          <xdr:rowOff>222250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1047750</xdr:colOff>
          <xdr:row>171</xdr:row>
          <xdr:rowOff>107950</xdr:rowOff>
        </xdr:from>
        <xdr:to>
          <xdr:col>4</xdr:col>
          <xdr:colOff>0</xdr:colOff>
          <xdr:row>171</xdr:row>
          <xdr:rowOff>323850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1047750</xdr:colOff>
          <xdr:row>172</xdr:row>
          <xdr:rowOff>107950</xdr:rowOff>
        </xdr:from>
        <xdr:to>
          <xdr:col>4</xdr:col>
          <xdr:colOff>0</xdr:colOff>
          <xdr:row>172</xdr:row>
          <xdr:rowOff>323850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1047750</xdr:colOff>
          <xdr:row>173</xdr:row>
          <xdr:rowOff>95250</xdr:rowOff>
        </xdr:from>
        <xdr:to>
          <xdr:col>4</xdr:col>
          <xdr:colOff>0</xdr:colOff>
          <xdr:row>173</xdr:row>
          <xdr:rowOff>304800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1047750</xdr:colOff>
          <xdr:row>174</xdr:row>
          <xdr:rowOff>107950</xdr:rowOff>
        </xdr:from>
        <xdr:to>
          <xdr:col>4</xdr:col>
          <xdr:colOff>0</xdr:colOff>
          <xdr:row>174</xdr:row>
          <xdr:rowOff>323850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1"/>
  <sheetViews>
    <sheetView tabSelected="1" view="pageBreakPreview" topLeftCell="A59" zoomScale="80" zoomScaleNormal="80" zoomScaleSheetLayoutView="80" zoomScalePageLayoutView="60" workbookViewId="0">
      <selection activeCell="C62" sqref="C62"/>
    </sheetView>
  </sheetViews>
  <sheetFormatPr defaultColWidth="0" defaultRowHeight="14" zeroHeight="1"/>
  <cols>
    <col min="1" max="1" width="4" style="7" customWidth="1"/>
    <col min="2" max="2" width="55.7265625" style="7" customWidth="1"/>
    <col min="3" max="3" width="20.7265625" style="7" customWidth="1"/>
    <col min="4" max="4" width="18.81640625" style="7" customWidth="1"/>
    <col min="5" max="5" width="25.7265625" style="7" customWidth="1"/>
    <col min="6" max="6" width="16.54296875" style="7" customWidth="1"/>
    <col min="7" max="7" width="9.1796875" style="7" hidden="1" customWidth="1"/>
    <col min="8" max="16384" width="9.1796875" style="7" hidden="1"/>
  </cols>
  <sheetData>
    <row r="1" spans="1:6" ht="44.25" customHeight="1">
      <c r="A1" s="121" t="s">
        <v>0</v>
      </c>
      <c r="B1" s="121"/>
      <c r="C1" s="121"/>
      <c r="D1" s="121"/>
      <c r="E1" s="121"/>
      <c r="F1" s="121"/>
    </row>
    <row r="2" spans="1:6" ht="23">
      <c r="A2" s="2"/>
    </row>
    <row r="3" spans="1:6" ht="32.5">
      <c r="A3" s="3"/>
    </row>
    <row r="4" spans="1:6" ht="32.5">
      <c r="A4" s="3"/>
    </row>
    <row r="5" spans="1:6" ht="32.5">
      <c r="A5" s="3"/>
    </row>
    <row r="6" spans="1:6" ht="32.5">
      <c r="A6" s="3"/>
    </row>
    <row r="7" spans="1:6" ht="32.5">
      <c r="A7" s="3"/>
    </row>
    <row r="8" spans="1:6" ht="62.5">
      <c r="A8" s="122" t="s">
        <v>1</v>
      </c>
      <c r="B8" s="122"/>
      <c r="C8" s="122"/>
      <c r="D8" s="122"/>
      <c r="E8" s="122"/>
      <c r="F8" s="122"/>
    </row>
    <row r="9" spans="1:6" ht="42" customHeight="1">
      <c r="A9" s="123" t="s">
        <v>2</v>
      </c>
      <c r="B9" s="123"/>
      <c r="C9" s="123"/>
      <c r="D9" s="123"/>
      <c r="E9" s="123"/>
      <c r="F9" s="123"/>
    </row>
    <row r="10" spans="1:6" ht="22.5">
      <c r="A10" s="4"/>
    </row>
    <row r="11" spans="1:6" ht="22.5">
      <c r="A11" s="4"/>
    </row>
    <row r="12" spans="1:6" ht="22.5">
      <c r="A12" s="4"/>
    </row>
    <row r="13" spans="1:6" ht="22.5">
      <c r="A13" s="4"/>
    </row>
    <row r="14" spans="1:6" ht="22.5">
      <c r="A14" s="4"/>
    </row>
    <row r="15" spans="1:6" ht="20">
      <c r="A15" s="132" t="s">
        <v>3</v>
      </c>
      <c r="B15" s="132"/>
      <c r="C15" s="132"/>
      <c r="D15" s="132"/>
      <c r="E15" s="132"/>
      <c r="F15" s="132"/>
    </row>
    <row r="16" spans="1:6" ht="20">
      <c r="A16" s="60"/>
      <c r="B16" s="60"/>
      <c r="C16" s="60"/>
      <c r="D16" s="60"/>
      <c r="E16" s="60"/>
      <c r="F16" s="60"/>
    </row>
    <row r="17" spans="1:6" ht="22.5">
      <c r="A17" s="4"/>
    </row>
    <row r="18" spans="1:6" s="8" customFormat="1" ht="21.75" customHeight="1">
      <c r="B18" s="9" t="s">
        <v>4</v>
      </c>
      <c r="C18" s="10" t="s">
        <v>5</v>
      </c>
      <c r="D18" s="8" t="s">
        <v>6</v>
      </c>
    </row>
    <row r="19" spans="1:6" s="8" customFormat="1" ht="17.5"/>
    <row r="20" spans="1:6" s="8" customFormat="1" ht="17.5"/>
    <row r="21" spans="1:6" s="8" customFormat="1" ht="17.5"/>
    <row r="22" spans="1:6" s="8" customFormat="1" ht="17.5"/>
    <row r="23" spans="1:6" s="8" customFormat="1" ht="17.5"/>
    <row r="24" spans="1:6" s="8" customFormat="1" ht="17.5"/>
    <row r="25" spans="1:6" s="8" customFormat="1" ht="36.75" customHeight="1">
      <c r="A25" s="124" t="s">
        <v>7</v>
      </c>
      <c r="B25" s="124"/>
      <c r="C25" s="124"/>
      <c r="D25" s="124"/>
      <c r="E25" s="124"/>
      <c r="F25" s="124"/>
    </row>
    <row r="26" spans="1:6"/>
    <row r="27" spans="1:6"/>
    <row r="28" spans="1:6"/>
    <row r="29" spans="1:6"/>
    <row r="30" spans="1:6"/>
    <row r="31" spans="1:6"/>
    <row r="32" spans="1:6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 spans="1:5"/>
    <row r="50" spans="1:5" ht="5.25" customHeight="1" thickBot="1"/>
    <row r="51" spans="1:5" s="8" customFormat="1" ht="33" customHeight="1" thickBot="1">
      <c r="A51" s="23" t="s">
        <v>8</v>
      </c>
      <c r="B51" s="5"/>
      <c r="C51" s="5"/>
      <c r="D51" s="5"/>
      <c r="E51" s="6"/>
    </row>
    <row r="52" spans="1:5" s="18" customFormat="1" ht="30" customHeight="1" thickBot="1">
      <c r="A52" s="19" t="s">
        <v>9</v>
      </c>
      <c r="B52" s="24"/>
      <c r="C52" s="115" t="s">
        <v>10</v>
      </c>
      <c r="D52" s="15">
        <v>0</v>
      </c>
      <c r="E52" s="66" t="s">
        <v>11</v>
      </c>
    </row>
    <row r="53" spans="1:5" s="18" customFormat="1" ht="30" customHeight="1" thickBot="1">
      <c r="A53" s="19" t="s">
        <v>12</v>
      </c>
      <c r="B53" s="24"/>
      <c r="C53" s="115" t="s">
        <v>13</v>
      </c>
      <c r="D53" s="15"/>
      <c r="E53" s="66" t="s">
        <v>14</v>
      </c>
    </row>
    <row r="54" spans="1:5" s="18" customFormat="1" ht="30" customHeight="1" thickBot="1">
      <c r="A54" s="19" t="s">
        <v>15</v>
      </c>
      <c r="B54" s="24"/>
      <c r="C54" s="115" t="s">
        <v>13</v>
      </c>
      <c r="D54" s="15"/>
      <c r="E54" s="66" t="s">
        <v>16</v>
      </c>
    </row>
    <row r="55" spans="1:5" s="18" customFormat="1" ht="30" customHeight="1" thickBot="1">
      <c r="A55" s="19" t="s">
        <v>17</v>
      </c>
      <c r="B55" s="24"/>
      <c r="C55" s="115" t="s">
        <v>13</v>
      </c>
      <c r="D55" s="15"/>
      <c r="E55" s="66" t="s">
        <v>18</v>
      </c>
    </row>
    <row r="56" spans="1:5" s="18" customFormat="1" ht="30" customHeight="1" thickBot="1">
      <c r="A56" s="19" t="s">
        <v>19</v>
      </c>
      <c r="B56" s="24"/>
      <c r="C56" s="115" t="s">
        <v>10</v>
      </c>
      <c r="D56" s="15">
        <v>0</v>
      </c>
      <c r="E56" s="66" t="s">
        <v>20</v>
      </c>
    </row>
    <row r="57" spans="1:5" s="18" customFormat="1" ht="45" customHeight="1" thickBot="1">
      <c r="A57" s="128" t="str">
        <f>+"Boligprocent efter arealfordeling:  "&amp;D52&amp;" A1 x 100 : "&amp;D56&amp;" B = "</f>
        <v xml:space="preserve">Boligprocent efter arealfordeling:  0 A1 x 100 : 0 B = </v>
      </c>
      <c r="B57" s="129"/>
      <c r="C57" s="115" t="s">
        <v>21</v>
      </c>
      <c r="D57" s="62">
        <f>+IF(ISERROR(A1_/B_),0,A1_/B_)</f>
        <v>0</v>
      </c>
      <c r="E57" s="66" t="s">
        <v>22</v>
      </c>
    </row>
    <row r="58" spans="1:5" s="18" customFormat="1" ht="30" customHeight="1" thickBot="1">
      <c r="A58" s="19"/>
      <c r="B58" s="24"/>
      <c r="C58" s="115"/>
      <c r="D58" s="63"/>
      <c r="E58" s="66"/>
    </row>
    <row r="59" spans="1:5" s="8" customFormat="1" ht="42.75" customHeight="1" thickBot="1">
      <c r="A59" s="128" t="s">
        <v>23</v>
      </c>
      <c r="B59" s="129"/>
      <c r="C59" s="115" t="s">
        <v>13</v>
      </c>
      <c r="D59" s="15">
        <v>0</v>
      </c>
      <c r="E59" s="66" t="s">
        <v>24</v>
      </c>
    </row>
    <row r="60" spans="1:5" s="18" customFormat="1" ht="81.75" customHeight="1" thickBot="1">
      <c r="A60" s="128" t="str">
        <f>+"Indgangsbeløb for overført forøget kapitalafkast pr. m²:
kr.      "&amp;D_&amp;" D : "&amp;B_&amp;" B : 3 "</f>
        <v xml:space="preserve">Indgangsbeløb for overført forøget kapitalafkast pr. m²:
kr.      0 D : 0 B : 3 </v>
      </c>
      <c r="B60" s="129"/>
      <c r="C60" s="112" t="s">
        <v>13</v>
      </c>
      <c r="D60" s="15">
        <f>+IF(ISERROR(ROUND(D_/B_ /3,2)),0,ROUND(D_/B_ /3,2))</f>
        <v>0</v>
      </c>
      <c r="E60" s="66" t="s">
        <v>25</v>
      </c>
    </row>
    <row r="61" spans="1:5" s="18" customFormat="1" ht="30" customHeight="1">
      <c r="A61" s="26" t="s">
        <v>26</v>
      </c>
      <c r="B61" s="61"/>
      <c r="C61" s="116" t="s">
        <v>13</v>
      </c>
      <c r="D61" s="64"/>
      <c r="E61" s="67"/>
    </row>
    <row r="62" spans="1:5" s="18" customFormat="1" ht="50.25" customHeight="1">
      <c r="A62" s="130" t="s">
        <v>27</v>
      </c>
      <c r="B62" s="131"/>
      <c r="C62" s="117">
        <f>+D60*1.7795</f>
        <v>0</v>
      </c>
      <c r="D62" s="65"/>
      <c r="E62" s="68"/>
    </row>
    <row r="63" spans="1:5" s="18" customFormat="1" ht="37.5" customHeight="1" thickBot="1">
      <c r="A63" s="27" t="s">
        <v>28</v>
      </c>
      <c r="B63" s="118"/>
      <c r="C63" s="115" t="s">
        <v>13</v>
      </c>
      <c r="D63" s="15">
        <f>+ROUND(C62,0)</f>
        <v>0</v>
      </c>
      <c r="E63" s="66" t="s">
        <v>29</v>
      </c>
    </row>
    <row r="64" spans="1:5" s="18" customFormat="1" ht="54" customHeight="1" thickBot="1">
      <c r="A64" s="125" t="s">
        <v>30</v>
      </c>
      <c r="B64" s="126"/>
      <c r="C64" s="126"/>
      <c r="D64" s="127"/>
      <c r="E64" s="28"/>
    </row>
    <row r="65" spans="1:6" s="18" customFormat="1" ht="81" customHeight="1" thickBot="1">
      <c r="A65" s="133" t="s">
        <v>31</v>
      </c>
      <c r="B65" s="134"/>
      <c r="C65" s="134"/>
      <c r="D65" s="135"/>
      <c r="E65" s="29"/>
    </row>
    <row r="66" spans="1:6" s="18" customFormat="1" ht="18" thickBot="1"/>
    <row r="67" spans="1:6" s="18" customFormat="1" ht="33" customHeight="1" thickBot="1">
      <c r="A67" s="136" t="s">
        <v>32</v>
      </c>
      <c r="B67" s="137"/>
      <c r="C67" s="137"/>
      <c r="D67" s="137"/>
      <c r="E67" s="137"/>
      <c r="F67" s="138"/>
    </row>
    <row r="68" spans="1:6" s="18" customFormat="1" ht="17.5">
      <c r="A68" s="30"/>
      <c r="B68" s="31"/>
      <c r="C68" s="32" t="s">
        <v>33</v>
      </c>
      <c r="D68" s="33" t="s">
        <v>34</v>
      </c>
      <c r="E68" s="33" t="s">
        <v>35</v>
      </c>
      <c r="F68" s="32" t="s">
        <v>36</v>
      </c>
    </row>
    <row r="69" spans="1:6" s="18" customFormat="1" ht="18" thickBot="1">
      <c r="A69" s="34"/>
      <c r="B69" s="35"/>
      <c r="C69" s="36" t="s">
        <v>37</v>
      </c>
      <c r="D69" s="36" t="s">
        <v>37</v>
      </c>
      <c r="E69" s="36" t="s">
        <v>37</v>
      </c>
      <c r="F69" s="36" t="s">
        <v>37</v>
      </c>
    </row>
    <row r="70" spans="1:6" s="18" customFormat="1" ht="30" customHeight="1" thickBot="1">
      <c r="A70" s="111" t="s">
        <v>38</v>
      </c>
      <c r="B70" s="112"/>
      <c r="C70" s="15"/>
      <c r="D70" s="15"/>
      <c r="E70" s="15"/>
      <c r="F70" s="11">
        <v>50.37</v>
      </c>
    </row>
    <row r="71" spans="1:6" s="18" customFormat="1" ht="30" customHeight="1" thickBot="1">
      <c r="A71" s="113" t="s">
        <v>39</v>
      </c>
      <c r="B71" s="114"/>
      <c r="C71" s="12">
        <v>1.0349999999999999</v>
      </c>
      <c r="D71" s="13">
        <v>1.0349999999999999</v>
      </c>
      <c r="E71" s="13">
        <v>1.0349999999999999</v>
      </c>
      <c r="F71" s="13">
        <v>1.0349999999999999</v>
      </c>
    </row>
    <row r="72" spans="1:6" s="18" customFormat="1" ht="37.5" customHeight="1" thickBot="1">
      <c r="A72" s="128" t="s">
        <v>40</v>
      </c>
      <c r="B72" s="139"/>
      <c r="C72" s="14">
        <f>C70*C71</f>
        <v>0</v>
      </c>
      <c r="D72" s="15">
        <f>D70*D71</f>
        <v>0</v>
      </c>
      <c r="E72" s="15">
        <f>E70*E71</f>
        <v>0</v>
      </c>
      <c r="F72" s="14">
        <f>F70*F71</f>
        <v>52.132949999999994</v>
      </c>
    </row>
    <row r="73" spans="1:6" s="18" customFormat="1" ht="30" customHeight="1" thickBot="1">
      <c r="A73" s="113" t="s">
        <v>41</v>
      </c>
      <c r="B73" s="114"/>
      <c r="C73" s="14">
        <f t="shared" ref="C73:E73" si="0">ROUND(ROUND(C72,2),0)</f>
        <v>0</v>
      </c>
      <c r="D73" s="14">
        <f t="shared" si="0"/>
        <v>0</v>
      </c>
      <c r="E73" s="14">
        <f t="shared" si="0"/>
        <v>0</v>
      </c>
      <c r="F73" s="14">
        <f>ROUND(ROUND(F72,2),0)</f>
        <v>52</v>
      </c>
    </row>
    <row r="74" spans="1:6" s="18" customFormat="1" ht="30" customHeight="1" thickBot="1">
      <c r="A74" s="113" t="s">
        <v>42</v>
      </c>
      <c r="B74" s="115"/>
      <c r="C74" s="14"/>
      <c r="D74" s="15"/>
      <c r="E74" s="15"/>
      <c r="F74" s="15"/>
    </row>
    <row r="75" spans="1:6" s="18" customFormat="1" ht="30" customHeight="1" thickBot="1">
      <c r="A75" s="113" t="s">
        <v>43</v>
      </c>
      <c r="B75" s="112"/>
      <c r="C75" s="16">
        <f>+C73-C74</f>
        <v>0</v>
      </c>
      <c r="D75" s="17">
        <f>+D73-D74</f>
        <v>0</v>
      </c>
      <c r="E75" s="17">
        <f>+E73-E74</f>
        <v>0</v>
      </c>
      <c r="F75" s="17">
        <f>+F73-F74</f>
        <v>52</v>
      </c>
    </row>
    <row r="76" spans="1:6" s="18" customFormat="1" ht="21" customHeight="1">
      <c r="A76" s="26"/>
      <c r="B76" s="145"/>
      <c r="C76" s="145"/>
      <c r="D76" s="145"/>
      <c r="E76" s="145"/>
      <c r="F76" s="146"/>
    </row>
    <row r="77" spans="1:6" s="18" customFormat="1" ht="21" customHeight="1">
      <c r="A77" s="26"/>
      <c r="B77" s="147"/>
      <c r="C77" s="147"/>
      <c r="D77" s="147"/>
      <c r="E77" s="147"/>
      <c r="F77" s="148"/>
    </row>
    <row r="78" spans="1:6" s="18" customFormat="1" ht="21" customHeight="1">
      <c r="A78" s="26"/>
      <c r="B78" s="147"/>
      <c r="C78" s="147"/>
      <c r="D78" s="147"/>
      <c r="E78" s="147"/>
      <c r="F78" s="148"/>
    </row>
    <row r="79" spans="1:6" s="18" customFormat="1" ht="21" customHeight="1" thickBot="1">
      <c r="A79" s="27"/>
      <c r="B79" s="143"/>
      <c r="C79" s="143"/>
      <c r="D79" s="143"/>
      <c r="E79" s="143"/>
      <c r="F79" s="144"/>
    </row>
    <row r="80" spans="1:6" s="18" customFormat="1" ht="17.5">
      <c r="A80" s="37" t="b">
        <v>0</v>
      </c>
    </row>
    <row r="81" spans="1:6" s="18" customFormat="1" ht="17.5">
      <c r="A81" s="37" t="b">
        <v>0</v>
      </c>
    </row>
    <row r="82" spans="1:6" s="18" customFormat="1" ht="17.5">
      <c r="A82" s="37" t="b">
        <v>0</v>
      </c>
    </row>
    <row r="83" spans="1:6" s="18" customFormat="1" ht="17.5">
      <c r="A83" s="37"/>
    </row>
    <row r="84" spans="1:6" s="18" customFormat="1" ht="18" thickBot="1">
      <c r="A84" s="37"/>
    </row>
    <row r="85" spans="1:6" s="57" customFormat="1" ht="40">
      <c r="A85" s="73" t="s">
        <v>44</v>
      </c>
      <c r="C85" s="69" t="s">
        <v>45</v>
      </c>
      <c r="D85" s="70" t="s">
        <v>46</v>
      </c>
      <c r="E85" s="71" t="s">
        <v>47</v>
      </c>
      <c r="F85" s="72"/>
    </row>
    <row r="86" spans="1:6" s="18" customFormat="1" ht="30" customHeight="1">
      <c r="A86" s="18" t="s">
        <v>48</v>
      </c>
      <c r="C86" s="38"/>
      <c r="D86" s="38"/>
    </row>
    <row r="87" spans="1:6" s="18" customFormat="1" ht="30" customHeight="1">
      <c r="A87" s="18" t="s">
        <v>49</v>
      </c>
      <c r="B87" s="74"/>
      <c r="C87" s="39" t="s">
        <v>50</v>
      </c>
      <c r="D87" s="39" t="s">
        <v>50</v>
      </c>
    </row>
    <row r="88" spans="1:6" s="18" customFormat="1" ht="30" customHeight="1" thickBot="1">
      <c r="A88" s="74" t="s">
        <v>51</v>
      </c>
      <c r="B88" s="18" t="s">
        <v>52</v>
      </c>
      <c r="C88" s="20"/>
      <c r="D88" s="21"/>
      <c r="E88" s="40"/>
    </row>
    <row r="89" spans="1:6" s="18" customFormat="1" ht="30" customHeight="1" thickBot="1">
      <c r="A89" s="74" t="s">
        <v>53</v>
      </c>
      <c r="B89" s="18" t="s">
        <v>54</v>
      </c>
      <c r="C89" s="20"/>
      <c r="D89" s="21"/>
      <c r="E89" s="40"/>
    </row>
    <row r="90" spans="1:6" s="18" customFormat="1" ht="30" customHeight="1" thickBot="1">
      <c r="A90" s="74" t="s">
        <v>55</v>
      </c>
      <c r="B90" s="18" t="s">
        <v>56</v>
      </c>
      <c r="C90" s="20"/>
      <c r="D90" s="21"/>
      <c r="E90" s="40"/>
    </row>
    <row r="91" spans="1:6" s="18" customFormat="1" ht="30" customHeight="1" thickBot="1">
      <c r="A91" s="74" t="s">
        <v>57</v>
      </c>
      <c r="B91" s="18" t="s">
        <v>58</v>
      </c>
      <c r="C91" s="20"/>
      <c r="D91" s="21"/>
      <c r="E91" s="40"/>
    </row>
    <row r="92" spans="1:6" s="18" customFormat="1" ht="30" customHeight="1" thickBot="1">
      <c r="A92" s="74" t="s">
        <v>59</v>
      </c>
      <c r="B92" s="18" t="s">
        <v>60</v>
      </c>
      <c r="C92" s="20"/>
      <c r="D92" s="21"/>
      <c r="E92" s="40"/>
    </row>
    <row r="93" spans="1:6" s="18" customFormat="1" ht="30" customHeight="1" thickBot="1">
      <c r="A93" s="74" t="s">
        <v>61</v>
      </c>
      <c r="B93" s="18" t="s">
        <v>62</v>
      </c>
      <c r="C93" s="20"/>
      <c r="D93" s="21"/>
      <c r="E93" s="40"/>
    </row>
    <row r="94" spans="1:6" s="18" customFormat="1" ht="30" customHeight="1" thickBot="1">
      <c r="A94" s="74" t="s">
        <v>63</v>
      </c>
      <c r="B94" s="18" t="s">
        <v>64</v>
      </c>
      <c r="C94" s="20"/>
      <c r="D94" s="21"/>
      <c r="E94" s="40"/>
    </row>
    <row r="95" spans="1:6" s="18" customFormat="1" ht="30" customHeight="1" thickBot="1">
      <c r="A95" s="74" t="s">
        <v>65</v>
      </c>
      <c r="B95" s="18" t="s">
        <v>66</v>
      </c>
      <c r="C95" s="20"/>
      <c r="D95" s="21"/>
      <c r="E95" s="40"/>
    </row>
    <row r="96" spans="1:6" s="18" customFormat="1" ht="30" customHeight="1" thickBot="1">
      <c r="A96" s="74" t="s">
        <v>67</v>
      </c>
      <c r="B96" s="18" t="s">
        <v>68</v>
      </c>
      <c r="C96" s="20"/>
      <c r="D96" s="21"/>
      <c r="E96" s="40"/>
    </row>
    <row r="97" spans="1:5" s="18" customFormat="1" ht="30" customHeight="1" thickBot="1">
      <c r="A97" s="74" t="s">
        <v>69</v>
      </c>
      <c r="B97" s="18" t="s">
        <v>70</v>
      </c>
      <c r="C97" s="41"/>
      <c r="D97" s="41"/>
      <c r="E97" s="40"/>
    </row>
    <row r="98" spans="1:5" s="18" customFormat="1" ht="30" customHeight="1" thickBot="1">
      <c r="A98" s="74" t="s">
        <v>71</v>
      </c>
      <c r="B98" s="18" t="s">
        <v>72</v>
      </c>
      <c r="C98" s="42"/>
      <c r="D98" s="42"/>
      <c r="E98" s="40"/>
    </row>
    <row r="99" spans="1:5" s="18" customFormat="1" ht="30" customHeight="1" thickBot="1">
      <c r="A99" s="74" t="s">
        <v>73</v>
      </c>
      <c r="B99" s="40" t="s">
        <v>50</v>
      </c>
      <c r="C99" s="43"/>
      <c r="D99" s="43"/>
      <c r="E99" s="40"/>
    </row>
    <row r="100" spans="1:5" s="18" customFormat="1" ht="30" customHeight="1" thickBot="1">
      <c r="A100" s="74" t="s">
        <v>74</v>
      </c>
      <c r="B100" s="40" t="s">
        <v>50</v>
      </c>
      <c r="C100" s="43"/>
      <c r="D100" s="43"/>
      <c r="E100" s="40"/>
    </row>
    <row r="101" spans="1:5" s="18" customFormat="1" ht="30" customHeight="1" thickBot="1">
      <c r="A101" s="74" t="s">
        <v>75</v>
      </c>
      <c r="B101" s="40" t="s">
        <v>50</v>
      </c>
      <c r="C101" s="43"/>
      <c r="D101" s="43"/>
      <c r="E101" s="40"/>
    </row>
    <row r="102" spans="1:5" s="18" customFormat="1" ht="30" customHeight="1" thickBot="1">
      <c r="A102" s="74" t="s">
        <v>76</v>
      </c>
      <c r="B102" s="40" t="s">
        <v>50</v>
      </c>
      <c r="C102" s="43"/>
      <c r="D102" s="43"/>
      <c r="E102" s="40"/>
    </row>
    <row r="103" spans="1:5" s="18" customFormat="1" ht="30" customHeight="1" thickBot="1">
      <c r="A103" s="74" t="s">
        <v>77</v>
      </c>
      <c r="B103" s="40" t="s">
        <v>50</v>
      </c>
      <c r="C103" s="43"/>
      <c r="D103" s="43"/>
      <c r="E103" s="40"/>
    </row>
    <row r="104" spans="1:5" s="18" customFormat="1" ht="30" customHeight="1" thickBot="1">
      <c r="A104" s="19" t="s">
        <v>78</v>
      </c>
      <c r="B104" s="75"/>
      <c r="C104" s="44">
        <f t="shared" ref="C104:D104" si="1">SUM(C88:C103)</f>
        <v>0</v>
      </c>
      <c r="D104" s="44">
        <f t="shared" si="1"/>
        <v>0</v>
      </c>
    </row>
    <row r="105" spans="1:5" s="18" customFormat="1" ht="30" customHeight="1" thickBot="1">
      <c r="A105" s="18" t="s">
        <v>79</v>
      </c>
      <c r="B105" s="74"/>
      <c r="C105" s="45"/>
      <c r="D105" s="45"/>
      <c r="E105" s="40"/>
    </row>
    <row r="106" spans="1:5" s="18" customFormat="1" ht="30" customHeight="1" thickBot="1">
      <c r="A106" s="74" t="s">
        <v>51</v>
      </c>
      <c r="B106" s="18" t="s">
        <v>80</v>
      </c>
      <c r="C106" s="22"/>
      <c r="D106" s="11"/>
      <c r="E106" s="40"/>
    </row>
    <row r="107" spans="1:5" s="18" customFormat="1" ht="30" customHeight="1" thickBot="1">
      <c r="A107" s="74" t="s">
        <v>53</v>
      </c>
      <c r="B107" s="18" t="s">
        <v>81</v>
      </c>
      <c r="C107" s="14"/>
      <c r="D107" s="15"/>
      <c r="E107" s="40"/>
    </row>
    <row r="108" spans="1:5" s="18" customFormat="1" ht="30" customHeight="1" thickBot="1">
      <c r="A108" s="74" t="s">
        <v>82</v>
      </c>
      <c r="B108" s="18" t="s">
        <v>83</v>
      </c>
      <c r="C108" s="14"/>
      <c r="D108" s="15"/>
      <c r="E108" s="40"/>
    </row>
    <row r="109" spans="1:5" s="18" customFormat="1" ht="30" customHeight="1" thickBot="1">
      <c r="A109" s="74" t="s">
        <v>84</v>
      </c>
      <c r="B109" s="18" t="s">
        <v>85</v>
      </c>
      <c r="C109" s="14"/>
      <c r="D109" s="15"/>
      <c r="E109" s="40"/>
    </row>
    <row r="110" spans="1:5" s="18" customFormat="1" ht="30" customHeight="1" thickBot="1">
      <c r="A110" s="74" t="s">
        <v>86</v>
      </c>
      <c r="B110" s="18" t="s">
        <v>87</v>
      </c>
      <c r="C110" s="14"/>
      <c r="D110" s="15"/>
      <c r="E110" s="40"/>
    </row>
    <row r="111" spans="1:5" s="18" customFormat="1" ht="30" customHeight="1" thickBot="1">
      <c r="A111" s="74" t="s">
        <v>88</v>
      </c>
      <c r="B111" s="18" t="s">
        <v>89</v>
      </c>
      <c r="C111" s="14"/>
      <c r="D111" s="15"/>
      <c r="E111" s="40"/>
    </row>
    <row r="112" spans="1:5" s="18" customFormat="1" ht="30" customHeight="1" thickBot="1">
      <c r="A112" s="74" t="s">
        <v>90</v>
      </c>
      <c r="B112" s="40"/>
      <c r="C112" s="43"/>
      <c r="D112" s="43"/>
      <c r="E112" s="40"/>
    </row>
    <row r="113" spans="1:6" s="18" customFormat="1" ht="30" customHeight="1" thickBot="1">
      <c r="A113" s="74" t="s">
        <v>91</v>
      </c>
      <c r="B113" s="40" t="s">
        <v>50</v>
      </c>
      <c r="C113" s="43"/>
      <c r="D113" s="43"/>
      <c r="E113" s="40"/>
    </row>
    <row r="114" spans="1:6" s="18" customFormat="1" ht="30" customHeight="1" thickBot="1">
      <c r="A114" s="74" t="s">
        <v>92</v>
      </c>
      <c r="B114" s="40" t="s">
        <v>50</v>
      </c>
      <c r="C114" s="43"/>
      <c r="D114" s="43"/>
      <c r="E114" s="40"/>
    </row>
    <row r="115" spans="1:6" s="18" customFormat="1" ht="30" customHeight="1" thickBot="1">
      <c r="A115" s="74" t="s">
        <v>93</v>
      </c>
      <c r="B115" s="40" t="s">
        <v>50</v>
      </c>
      <c r="C115" s="43"/>
      <c r="D115" s="43"/>
      <c r="E115" s="40"/>
    </row>
    <row r="116" spans="1:6" s="18" customFormat="1" ht="30" customHeight="1" thickBot="1">
      <c r="A116" s="74" t="s">
        <v>71</v>
      </c>
      <c r="B116" s="40" t="s">
        <v>50</v>
      </c>
      <c r="C116" s="43"/>
      <c r="D116" s="43"/>
      <c r="E116" s="40"/>
    </row>
    <row r="117" spans="1:6" s="18" customFormat="1" ht="30" customHeight="1" thickBot="1">
      <c r="A117" s="19" t="s">
        <v>94</v>
      </c>
      <c r="B117" s="75"/>
      <c r="C117" s="44">
        <f t="shared" ref="C117:D117" si="2">SUM(C105:C116)</f>
        <v>0</v>
      </c>
      <c r="D117" s="44">
        <f t="shared" si="2"/>
        <v>0</v>
      </c>
    </row>
    <row r="118" spans="1:6" s="57" customFormat="1" ht="49.5" customHeight="1" thickBot="1">
      <c r="A118" s="57" t="s">
        <v>44</v>
      </c>
      <c r="B118" s="76"/>
      <c r="C118" s="91" t="s">
        <v>45</v>
      </c>
      <c r="D118" s="92" t="s">
        <v>46</v>
      </c>
      <c r="E118" s="58" t="s">
        <v>47</v>
      </c>
      <c r="F118" s="59"/>
    </row>
    <row r="119" spans="1:6" s="18" customFormat="1" ht="30" customHeight="1">
      <c r="A119" s="18" t="s">
        <v>95</v>
      </c>
      <c r="B119" s="74"/>
      <c r="C119" s="46"/>
      <c r="D119" s="47"/>
    </row>
    <row r="120" spans="1:6" s="18" customFormat="1" ht="58.5" customHeight="1" thickBot="1">
      <c r="A120" s="74" t="s">
        <v>51</v>
      </c>
      <c r="B120" s="61" t="s">
        <v>96</v>
      </c>
      <c r="C120" s="14"/>
      <c r="D120" s="15"/>
      <c r="E120" s="40"/>
    </row>
    <row r="121" spans="1:6" s="18" customFormat="1" ht="30" customHeight="1" thickBot="1">
      <c r="A121" s="74" t="s">
        <v>53</v>
      </c>
      <c r="B121" s="18" t="s">
        <v>97</v>
      </c>
      <c r="C121" s="14"/>
      <c r="D121" s="15"/>
      <c r="E121" s="40"/>
    </row>
    <row r="122" spans="1:6" s="18" customFormat="1" ht="30" customHeight="1" thickBot="1">
      <c r="A122" s="74" t="s">
        <v>82</v>
      </c>
      <c r="B122" s="18" t="s">
        <v>98</v>
      </c>
      <c r="C122" s="14"/>
      <c r="D122" s="15"/>
      <c r="E122" s="40"/>
    </row>
    <row r="123" spans="1:6" s="18" customFormat="1" ht="30" customHeight="1" thickBot="1">
      <c r="A123" s="74" t="s">
        <v>84</v>
      </c>
      <c r="B123" s="40"/>
      <c r="C123" s="43"/>
      <c r="D123" s="43"/>
      <c r="E123" s="40"/>
    </row>
    <row r="124" spans="1:6" s="18" customFormat="1" ht="30" customHeight="1" thickBot="1">
      <c r="A124" s="74" t="s">
        <v>86</v>
      </c>
      <c r="B124" s="40" t="s">
        <v>50</v>
      </c>
      <c r="C124" s="43"/>
      <c r="D124" s="43"/>
      <c r="E124" s="40"/>
    </row>
    <row r="125" spans="1:6" s="18" customFormat="1" ht="30" customHeight="1" thickBot="1">
      <c r="A125" s="74" t="s">
        <v>88</v>
      </c>
      <c r="B125" s="40" t="s">
        <v>50</v>
      </c>
      <c r="C125" s="43"/>
      <c r="D125" s="43"/>
      <c r="E125" s="40"/>
    </row>
    <row r="126" spans="1:6" s="18" customFormat="1" ht="30" customHeight="1" thickBot="1">
      <c r="A126" s="74" t="s">
        <v>90</v>
      </c>
      <c r="B126" s="40" t="s">
        <v>50</v>
      </c>
      <c r="C126" s="43"/>
      <c r="D126" s="43"/>
      <c r="E126" s="40"/>
    </row>
    <row r="127" spans="1:6" s="18" customFormat="1" ht="30" customHeight="1" thickBot="1">
      <c r="A127" s="19" t="s">
        <v>99</v>
      </c>
      <c r="B127" s="77" t="s">
        <v>100</v>
      </c>
      <c r="C127" s="93">
        <f t="shared" ref="C127:D127" si="3">SUM(C120:C126)</f>
        <v>0</v>
      </c>
      <c r="D127" s="94">
        <f t="shared" si="3"/>
        <v>0</v>
      </c>
    </row>
    <row r="128" spans="1:6" s="18" customFormat="1" ht="30" customHeight="1" thickBot="1">
      <c r="A128" s="18" t="s">
        <v>101</v>
      </c>
      <c r="B128" s="18" t="s">
        <v>102</v>
      </c>
      <c r="C128" s="43"/>
      <c r="D128" s="43"/>
      <c r="E128" s="40"/>
    </row>
    <row r="129" spans="1:6" s="18" customFormat="1" ht="30" customHeight="1" thickBot="1">
      <c r="A129" s="74" t="s">
        <v>51</v>
      </c>
      <c r="B129" s="18" t="s">
        <v>103</v>
      </c>
      <c r="C129" s="22"/>
      <c r="D129" s="11"/>
      <c r="E129" s="40"/>
    </row>
    <row r="130" spans="1:6" s="18" customFormat="1" ht="30" customHeight="1" thickBot="1">
      <c r="A130" s="74" t="s">
        <v>53</v>
      </c>
      <c r="B130" s="18" t="s">
        <v>104</v>
      </c>
      <c r="C130" s="14"/>
      <c r="D130" s="15"/>
      <c r="E130" s="40"/>
    </row>
    <row r="131" spans="1:6" s="18" customFormat="1" ht="30" customHeight="1" thickBot="1">
      <c r="A131" s="74" t="s">
        <v>82</v>
      </c>
      <c r="B131" s="18" t="s">
        <v>50</v>
      </c>
      <c r="C131" s="43"/>
      <c r="D131" s="43"/>
      <c r="E131" s="40"/>
    </row>
    <row r="132" spans="1:6" s="18" customFormat="1" ht="30" customHeight="1" thickBot="1">
      <c r="A132" s="19" t="s">
        <v>101</v>
      </c>
      <c r="B132" s="77" t="s">
        <v>105</v>
      </c>
      <c r="C132" s="93">
        <f>SUM(C128:C131)</f>
        <v>0</v>
      </c>
      <c r="D132" s="94">
        <f t="shared" ref="D132" si="4">SUM(D128:D131)</f>
        <v>0</v>
      </c>
    </row>
    <row r="133" spans="1:6" s="18" customFormat="1" ht="30" customHeight="1" thickBot="1">
      <c r="A133" s="74" t="s">
        <v>106</v>
      </c>
      <c r="B133" s="18" t="s">
        <v>107</v>
      </c>
      <c r="C133" s="43"/>
      <c r="D133" s="43"/>
      <c r="E133" s="140" t="s">
        <v>108</v>
      </c>
      <c r="F133" s="141"/>
    </row>
    <row r="134" spans="1:6" s="18" customFormat="1" ht="30" customHeight="1" thickBot="1">
      <c r="A134" s="74" t="s">
        <v>51</v>
      </c>
      <c r="B134" s="18" t="s">
        <v>109</v>
      </c>
      <c r="C134" s="22"/>
      <c r="D134" s="11"/>
      <c r="E134" s="40"/>
    </row>
    <row r="135" spans="1:6" s="18" customFormat="1" ht="30" customHeight="1" thickBot="1">
      <c r="A135" s="74" t="s">
        <v>53</v>
      </c>
      <c r="B135" s="40"/>
      <c r="C135" s="22"/>
      <c r="D135" s="11"/>
      <c r="E135" s="40"/>
    </row>
    <row r="136" spans="1:6" s="18" customFormat="1" ht="30" customHeight="1" thickBot="1">
      <c r="A136" s="74" t="s">
        <v>82</v>
      </c>
      <c r="B136" s="40" t="s">
        <v>50</v>
      </c>
      <c r="C136" s="43"/>
      <c r="D136" s="43"/>
      <c r="E136" s="40"/>
    </row>
    <row r="137" spans="1:6" s="18" customFormat="1" ht="30" customHeight="1" thickBot="1">
      <c r="A137" s="74" t="s">
        <v>84</v>
      </c>
      <c r="B137" s="40" t="s">
        <v>50</v>
      </c>
      <c r="C137" s="43"/>
      <c r="D137" s="43"/>
      <c r="E137" s="40"/>
    </row>
    <row r="138" spans="1:6" s="18" customFormat="1" ht="30" customHeight="1" thickBot="1">
      <c r="A138" s="74" t="s">
        <v>86</v>
      </c>
      <c r="B138" s="40" t="s">
        <v>50</v>
      </c>
      <c r="C138" s="43"/>
      <c r="D138" s="43"/>
      <c r="E138" s="40"/>
    </row>
    <row r="139" spans="1:6" s="18" customFormat="1" ht="30" customHeight="1" thickBot="1">
      <c r="A139" s="74" t="s">
        <v>88</v>
      </c>
      <c r="B139" s="40" t="s">
        <v>50</v>
      </c>
      <c r="C139" s="43"/>
      <c r="D139" s="43"/>
      <c r="E139" s="40"/>
    </row>
    <row r="140" spans="1:6" s="18" customFormat="1" ht="30" customHeight="1" thickBot="1">
      <c r="A140" s="19" t="s">
        <v>106</v>
      </c>
      <c r="B140" s="77" t="s">
        <v>110</v>
      </c>
      <c r="C140" s="93">
        <f t="shared" ref="C140:D140" si="5">SUM(C133:C139)</f>
        <v>0</v>
      </c>
      <c r="D140" s="94">
        <f t="shared" si="5"/>
        <v>0</v>
      </c>
    </row>
    <row r="141" spans="1:6" s="18" customFormat="1" ht="30" customHeight="1" thickBot="1">
      <c r="A141" s="18" t="s">
        <v>44</v>
      </c>
      <c r="C141" s="95" t="s">
        <v>45</v>
      </c>
      <c r="D141" s="96" t="s">
        <v>46</v>
      </c>
      <c r="E141" s="19" t="s">
        <v>47</v>
      </c>
      <c r="F141" s="24"/>
    </row>
    <row r="142" spans="1:6" s="18" customFormat="1" ht="30" customHeight="1">
      <c r="A142" s="78" t="s">
        <v>111</v>
      </c>
      <c r="B142" s="18" t="s">
        <v>112</v>
      </c>
      <c r="C142" s="97"/>
      <c r="D142" s="98"/>
      <c r="F142" s="18" t="s">
        <v>50</v>
      </c>
    </row>
    <row r="143" spans="1:6" s="18" customFormat="1" ht="30" customHeight="1">
      <c r="A143" s="18" t="s">
        <v>113</v>
      </c>
      <c r="B143" s="18" t="s">
        <v>114</v>
      </c>
      <c r="C143" s="99"/>
      <c r="D143" s="100"/>
      <c r="E143" s="40"/>
    </row>
    <row r="144" spans="1:6" s="18" customFormat="1" ht="30" customHeight="1">
      <c r="A144" s="78"/>
      <c r="B144" s="119"/>
      <c r="C144" s="99"/>
      <c r="D144" s="100"/>
      <c r="E144" s="40"/>
    </row>
    <row r="145" spans="1:6" s="18" customFormat="1" ht="30" customHeight="1" thickBot="1">
      <c r="A145" s="78"/>
      <c r="B145" s="18" t="s">
        <v>115</v>
      </c>
      <c r="C145" s="48">
        <f>B144*0.07</f>
        <v>0</v>
      </c>
      <c r="D145" s="93">
        <f>B144*0.07</f>
        <v>0</v>
      </c>
      <c r="E145" s="40"/>
    </row>
    <row r="146" spans="1:6" s="18" customFormat="1" ht="39" customHeight="1">
      <c r="A146" s="18" t="s">
        <v>116</v>
      </c>
      <c r="B146" s="61" t="s">
        <v>117</v>
      </c>
      <c r="C146" s="101"/>
      <c r="D146" s="102"/>
    </row>
    <row r="147" spans="1:6" s="18" customFormat="1" ht="30" customHeight="1" thickBot="1">
      <c r="A147" s="80"/>
      <c r="B147" s="79" t="str">
        <f>+B_&amp;" x "&amp;F_</f>
        <v>0 x 0</v>
      </c>
      <c r="C147" s="48"/>
      <c r="D147" s="93">
        <f>+B_*F_</f>
        <v>0</v>
      </c>
      <c r="E147" s="40"/>
    </row>
    <row r="148" spans="1:6" s="18" customFormat="1" ht="30" customHeight="1" thickBot="1">
      <c r="A148" s="18" t="s">
        <v>99</v>
      </c>
      <c r="B148" s="18" t="s">
        <v>118</v>
      </c>
      <c r="C148" s="49" t="s">
        <v>50</v>
      </c>
      <c r="D148" s="50" t="s">
        <v>50</v>
      </c>
      <c r="E148" s="40"/>
    </row>
    <row r="149" spans="1:6" s="18" customFormat="1" ht="30" customHeight="1" thickBot="1">
      <c r="A149" s="81" t="s">
        <v>119</v>
      </c>
      <c r="B149" s="81"/>
      <c r="C149" s="49" t="s">
        <v>50</v>
      </c>
      <c r="D149" s="50" t="s">
        <v>50</v>
      </c>
      <c r="E149" s="40"/>
    </row>
    <row r="150" spans="1:6" s="18" customFormat="1" ht="30" customHeight="1" thickBot="1">
      <c r="A150" s="82" t="s">
        <v>111</v>
      </c>
      <c r="B150" s="24" t="s">
        <v>120</v>
      </c>
      <c r="C150" s="41">
        <f>SUM(C145:C149)</f>
        <v>0</v>
      </c>
      <c r="D150" s="103">
        <f t="shared" ref="D150" si="6">SUM(D145:D149)</f>
        <v>0</v>
      </c>
      <c r="F150" s="18" t="s">
        <v>50</v>
      </c>
    </row>
    <row r="151" spans="1:6" s="18" customFormat="1" ht="30" customHeight="1" thickBot="1">
      <c r="A151" s="24"/>
      <c r="B151" s="24"/>
      <c r="C151" s="104"/>
      <c r="D151" s="105"/>
    </row>
    <row r="152" spans="1:6" s="18" customFormat="1" ht="30" customHeight="1">
      <c r="A152" s="83" t="s">
        <v>121</v>
      </c>
      <c r="B152" s="84" t="s">
        <v>122</v>
      </c>
      <c r="C152" s="98" t="s">
        <v>50</v>
      </c>
      <c r="D152" s="106" t="s">
        <v>50</v>
      </c>
      <c r="F152" s="18" t="s">
        <v>50</v>
      </c>
    </row>
    <row r="153" spans="1:6" s="18" customFormat="1" ht="30" customHeight="1" thickBot="1">
      <c r="A153" s="85"/>
      <c r="B153" s="81" t="s">
        <v>123</v>
      </c>
      <c r="C153" s="93">
        <f>+C150+C140+C132+C127+C117+C104</f>
        <v>0</v>
      </c>
      <c r="D153" s="103">
        <f>+D150+D140+D132+D127+D117+D104</f>
        <v>0</v>
      </c>
    </row>
    <row r="154" spans="1:6" s="18" customFormat="1" ht="30" customHeight="1" thickBot="1">
      <c r="A154" s="86"/>
      <c r="B154" s="87"/>
      <c r="C154" s="107"/>
      <c r="D154" s="108"/>
    </row>
    <row r="155" spans="1:6" s="18" customFormat="1" ht="30" customHeight="1">
      <c r="A155" s="83" t="s">
        <v>124</v>
      </c>
      <c r="B155" s="88" t="s">
        <v>125</v>
      </c>
      <c r="C155" s="98" t="s">
        <v>50</v>
      </c>
      <c r="D155" s="106"/>
      <c r="F155" s="18" t="s">
        <v>50</v>
      </c>
    </row>
    <row r="156" spans="1:6" s="18" customFormat="1" ht="30" customHeight="1" thickBot="1">
      <c r="A156" s="89"/>
      <c r="B156" s="120">
        <f>C_</f>
        <v>0</v>
      </c>
      <c r="C156" s="93">
        <f>+C153*C_</f>
        <v>0</v>
      </c>
      <c r="D156" s="103">
        <f>+D153*C_</f>
        <v>0</v>
      </c>
    </row>
    <row r="157" spans="1:6" s="18" customFormat="1" ht="30" customHeight="1" thickBot="1">
      <c r="A157" s="24"/>
      <c r="B157" s="24"/>
      <c r="C157" s="109"/>
      <c r="D157" s="108"/>
    </row>
    <row r="158" spans="1:6" s="18" customFormat="1" ht="30" customHeight="1" thickBot="1">
      <c r="A158" s="90" t="s">
        <v>126</v>
      </c>
      <c r="B158" s="24" t="s">
        <v>127</v>
      </c>
      <c r="C158" s="52"/>
      <c r="D158" s="53"/>
      <c r="E158" s="26" t="s">
        <v>128</v>
      </c>
    </row>
    <row r="159" spans="1:6" s="18" customFormat="1" ht="30" customHeight="1" thickBot="1">
      <c r="A159" s="86"/>
      <c r="B159" s="24"/>
      <c r="C159" s="109"/>
      <c r="D159" s="108"/>
      <c r="E159" s="26"/>
    </row>
    <row r="160" spans="1:6" s="18" customFormat="1" ht="30" customHeight="1" thickBot="1">
      <c r="A160" s="90" t="s">
        <v>129</v>
      </c>
      <c r="B160" s="24" t="s">
        <v>130</v>
      </c>
      <c r="C160" s="52">
        <f>+C156+C158</f>
        <v>0</v>
      </c>
      <c r="D160" s="53">
        <f>D156+D158</f>
        <v>0</v>
      </c>
      <c r="E160" s="25" t="s">
        <v>131</v>
      </c>
      <c r="F160" s="25"/>
    </row>
    <row r="161" spans="1:6" s="18" customFormat="1" ht="30" customHeight="1" thickBot="1">
      <c r="A161" s="87"/>
      <c r="B161" s="87"/>
      <c r="C161" s="109"/>
      <c r="D161" s="108"/>
    </row>
    <row r="162" spans="1:6" s="18" customFormat="1" ht="30" customHeight="1" thickBot="1">
      <c r="A162" s="24" t="s">
        <v>132</v>
      </c>
      <c r="B162" s="24"/>
      <c r="C162" s="109"/>
      <c r="D162" s="53">
        <f>C160</f>
        <v>0</v>
      </c>
      <c r="E162" s="25"/>
      <c r="F162" s="25"/>
    </row>
    <row r="163" spans="1:6" s="18" customFormat="1" ht="30" customHeight="1" thickBot="1">
      <c r="A163" s="24"/>
      <c r="B163" s="24"/>
      <c r="C163" s="109"/>
      <c r="D163" s="108"/>
    </row>
    <row r="164" spans="1:6" s="18" customFormat="1" ht="30" customHeight="1" thickBot="1">
      <c r="A164" s="81" t="s">
        <v>133</v>
      </c>
      <c r="B164" s="81"/>
      <c r="C164" s="51"/>
      <c r="D164" s="110">
        <f>+H_-D162</f>
        <v>0</v>
      </c>
      <c r="E164" s="25"/>
      <c r="F164" s="25"/>
    </row>
    <row r="165" spans="1:6" s="18" customFormat="1" ht="30" customHeight="1"/>
    <row r="166" spans="1:6" s="18" customFormat="1" ht="30" customHeight="1">
      <c r="B166" s="18" t="str">
        <f>+"Budgetlejen fordeles efter "&amp;IF($A$167=TRUE,"",IF($A$168=TRUE,"",IF($A$169=TRUE,"",IF($A$170=TRUE,"","(Sæt ét kryds)"))))</f>
        <v>Budgetlejen fordeles efter (Sæt ét kryds)</v>
      </c>
    </row>
    <row r="167" spans="1:6" s="18" customFormat="1" ht="30" customHeight="1">
      <c r="A167" s="37" t="b">
        <v>0</v>
      </c>
      <c r="B167" s="18" t="s">
        <v>134</v>
      </c>
    </row>
    <row r="168" spans="1:6" s="18" customFormat="1" ht="30" customHeight="1">
      <c r="A168" s="37" t="b">
        <v>0</v>
      </c>
      <c r="B168" s="18" t="s">
        <v>135</v>
      </c>
    </row>
    <row r="169" spans="1:6" s="18" customFormat="1" ht="30" customHeight="1">
      <c r="A169" s="37" t="b">
        <v>0</v>
      </c>
      <c r="B169" s="18" t="s">
        <v>136</v>
      </c>
    </row>
    <row r="170" spans="1:6" s="18" customFormat="1" ht="30" customHeight="1">
      <c r="A170" s="37" t="b">
        <v>0</v>
      </c>
      <c r="B170" s="18" t="s">
        <v>137</v>
      </c>
    </row>
    <row r="171" spans="1:6" s="18" customFormat="1" ht="30" customHeight="1">
      <c r="A171" s="54"/>
      <c r="B171" s="54"/>
      <c r="D171" s="55"/>
    </row>
    <row r="172" spans="1:6" s="18" customFormat="1" ht="30" customHeight="1">
      <c r="A172" s="142" t="e">
        <f>+"Fordelingsfaktor: "&amp;TEXT(H_,"#.##0,00")&amp;" H: "&amp;TEXT(IF($A$167=TRUE,A1_,IF($A$168=TRUE,A2_,IF($A$169=TRUE,A3_,IF($A$170=TRUE,A4_,"Sæt ét kryds")))),"#.##0,00")&amp;IF($A$167=TRUE," A1",IF($A$168=TRUE," A2",IF($A$169=TRUE," A3",IF($A$170=TRUE," A4","Sæt ét kryds"))))&amp;"  =          kr.     "&amp;TEXT(ROUND(H_/IF($A$167=TRUE,A1_,IF($A$168=TRUE,A2_,IF($A$169=TRUE,A3_,IF($A$170=TRUE,A4_,"Sæt ét kryds")))),4),"#.##0,0000")&amp;" X"</f>
        <v>#VALUE!</v>
      </c>
      <c r="B172" s="142"/>
      <c r="E172" s="61" t="s">
        <v>138</v>
      </c>
    </row>
    <row r="173" spans="1:6" s="18" customFormat="1" ht="30" customHeight="1">
      <c r="E173" s="61" t="s">
        <v>139</v>
      </c>
    </row>
    <row r="174" spans="1:6" s="18" customFormat="1" ht="35">
      <c r="E174" s="61" t="s">
        <v>140</v>
      </c>
    </row>
    <row r="175" spans="1:6" s="18" customFormat="1" ht="30" customHeight="1">
      <c r="E175" s="61" t="s">
        <v>141</v>
      </c>
    </row>
    <row r="176" spans="1:6" s="56" customFormat="1" hidden="1">
      <c r="E176" s="1"/>
    </row>
    <row r="177" s="56" customFormat="1" hidden="1"/>
    <row r="178" s="56" customFormat="1" hidden="1"/>
    <row r="179" s="56" customFormat="1" hidden="1"/>
    <row r="180" s="56" customFormat="1" hidden="1"/>
    <row r="181" s="56" customFormat="1" hidden="1"/>
    <row r="182" s="56" customFormat="1" hidden="1"/>
    <row r="183" s="56" customFormat="1" hidden="1"/>
    <row r="184" s="56" customFormat="1" hidden="1"/>
    <row r="185" s="56" customFormat="1" hidden="1"/>
    <row r="186" s="56" customFormat="1" hidden="1"/>
    <row r="187" s="56" customFormat="1" hidden="1"/>
    <row r="188" s="56" customFormat="1" hidden="1"/>
    <row r="189" s="56" customFormat="1" hidden="1"/>
    <row r="190" s="56" customFormat="1" hidden="1"/>
    <row r="191" s="56" customFormat="1" hidden="1"/>
    <row r="192" s="56" customFormat="1" hidden="1"/>
    <row r="193" s="56" customFormat="1" hidden="1"/>
    <row r="194" s="56" customFormat="1" hidden="1"/>
    <row r="195" s="56" customFormat="1" hidden="1"/>
    <row r="196" s="56" customFormat="1" hidden="1"/>
    <row r="197" s="56" customFormat="1" hidden="1"/>
    <row r="198" s="56" customFormat="1" hidden="1"/>
    <row r="199" s="56" customFormat="1" hidden="1"/>
    <row r="200" s="56" customFormat="1" hidden="1"/>
    <row r="201" s="56" customFormat="1" hidden="1"/>
    <row r="202" s="56" customFormat="1" hidden="1"/>
    <row r="203" s="56" customFormat="1" hidden="1"/>
    <row r="204" s="56" customFormat="1" hidden="1"/>
    <row r="205" s="56" customFormat="1" hidden="1"/>
    <row r="206" s="56" customFormat="1" hidden="1"/>
    <row r="207" s="56" customFormat="1" hidden="1"/>
    <row r="208" s="56" customFormat="1" hidden="1"/>
    <row r="209" s="56" customFormat="1" hidden="1"/>
    <row r="210" s="56" customFormat="1" hidden="1"/>
    <row r="211" s="56" customFormat="1" hidden="1"/>
    <row r="212" s="56" customFormat="1" hidden="1"/>
    <row r="213" s="56" customFormat="1" hidden="1"/>
    <row r="214" s="56" customFormat="1" hidden="1"/>
    <row r="215" s="56" customFormat="1" hidden="1"/>
    <row r="216" s="56" customFormat="1" hidden="1"/>
    <row r="217" s="56" customFormat="1" hidden="1"/>
    <row r="218" s="56" customFormat="1" hidden="1"/>
    <row r="219" s="56" customFormat="1" hidden="1"/>
    <row r="220" s="56" customFormat="1" hidden="1"/>
    <row r="221" s="56" customFormat="1" hidden="1"/>
    <row r="222" s="56" customFormat="1" hidden="1"/>
    <row r="223" s="56" customFormat="1" hidden="1"/>
    <row r="224" s="56" customFormat="1" hidden="1"/>
    <row r="225" s="56" customFormat="1" hidden="1"/>
    <row r="226" s="56" customFormat="1" hidden="1"/>
    <row r="227" s="56" customFormat="1" hidden="1"/>
    <row r="228" s="56" customFormat="1" hidden="1"/>
    <row r="229" s="56" customFormat="1" hidden="1"/>
    <row r="230" s="56" customFormat="1" hidden="1"/>
    <row r="231" s="56" customFormat="1"/>
  </sheetData>
  <sheetProtection algorithmName="SHA-512" hashValue="o/aR5w2aBKY6v3D9t4oh4RaY2UpmCBEZa6FWrdl43kVYaxVLjpiLndkEYcOQ20tg2uE+ik1N+Nt8ghkxCv/ArQ==" saltValue="HhOuT0mK9hw3qntimHYW3w==" spinCount="100000" sheet="1" objects="1" scenarios="1" formatCells="0"/>
  <protectedRanges>
    <protectedRange sqref="B142:B148" name="Område1"/>
  </protectedRanges>
  <mergeCells count="19">
    <mergeCell ref="A65:D65"/>
    <mergeCell ref="A67:F67"/>
    <mergeCell ref="A72:B72"/>
    <mergeCell ref="E133:F133"/>
    <mergeCell ref="A172:B172"/>
    <mergeCell ref="B79:F79"/>
    <mergeCell ref="B76:F76"/>
    <mergeCell ref="B77:F77"/>
    <mergeCell ref="B78:F78"/>
    <mergeCell ref="A1:F1"/>
    <mergeCell ref="A8:F8"/>
    <mergeCell ref="A9:F9"/>
    <mergeCell ref="A25:F25"/>
    <mergeCell ref="A64:D64"/>
    <mergeCell ref="A57:B57"/>
    <mergeCell ref="A59:B59"/>
    <mergeCell ref="A62:B62"/>
    <mergeCell ref="A60:B60"/>
    <mergeCell ref="A15:F15"/>
  </mergeCells>
  <conditionalFormatting sqref="C72:F73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horizontalDpi="300" verticalDpi="300" r:id="rId1"/>
  <headerFooter>
    <oddFooter>&amp;LCopyright               EJENDOM DANMARK  
                                 Vester Farimagsgade 41, 1606 København V
form. 24-03-A1&amp;CSide &amp;P</oddFooter>
  </headerFooter>
  <rowBreaks count="4" manualBreakCount="4">
    <brk id="50" max="5" man="1"/>
    <brk id="84" max="5" man="1"/>
    <brk id="117" max="5" man="1"/>
    <brk id="140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12700</xdr:colOff>
                    <xdr:row>63</xdr:row>
                    <xdr:rowOff>361950</xdr:rowOff>
                  </from>
                  <to>
                    <xdr:col>0</xdr:col>
                    <xdr:colOff>260350</xdr:colOff>
                    <xdr:row>63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965200</xdr:colOff>
                    <xdr:row>63</xdr:row>
                    <xdr:rowOff>361950</xdr:rowOff>
                  </from>
                  <to>
                    <xdr:col>1</xdr:col>
                    <xdr:colOff>1174750</xdr:colOff>
                    <xdr:row>63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3676650</xdr:colOff>
                    <xdr:row>63</xdr:row>
                    <xdr:rowOff>374650</xdr:rowOff>
                  </from>
                  <to>
                    <xdr:col>2</xdr:col>
                    <xdr:colOff>209550</xdr:colOff>
                    <xdr:row>63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0</xdr:col>
                    <xdr:colOff>95250</xdr:colOff>
                    <xdr:row>166</xdr:row>
                    <xdr:rowOff>95250</xdr:rowOff>
                  </from>
                  <to>
                    <xdr:col>1</xdr:col>
                    <xdr:colOff>38100</xdr:colOff>
                    <xdr:row>166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0</xdr:col>
                    <xdr:colOff>95250</xdr:colOff>
                    <xdr:row>167</xdr:row>
                    <xdr:rowOff>95250</xdr:rowOff>
                  </from>
                  <to>
                    <xdr:col>1</xdr:col>
                    <xdr:colOff>38100</xdr:colOff>
                    <xdr:row>167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0</xdr:col>
                    <xdr:colOff>95250</xdr:colOff>
                    <xdr:row>168</xdr:row>
                    <xdr:rowOff>95250</xdr:rowOff>
                  </from>
                  <to>
                    <xdr:col>1</xdr:col>
                    <xdr:colOff>50800</xdr:colOff>
                    <xdr:row>168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0</xdr:col>
                    <xdr:colOff>95250</xdr:colOff>
                    <xdr:row>169</xdr:row>
                    <xdr:rowOff>95250</xdr:rowOff>
                  </from>
                  <to>
                    <xdr:col>1</xdr:col>
                    <xdr:colOff>50800</xdr:colOff>
                    <xdr:row>169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Fill="0" autoLine="0" autoPict="0">
                <anchor moveWithCells="1">
                  <from>
                    <xdr:col>1</xdr:col>
                    <xdr:colOff>2965450</xdr:colOff>
                    <xdr:row>17</xdr:row>
                    <xdr:rowOff>12700</xdr:rowOff>
                  </from>
                  <to>
                    <xdr:col>1</xdr:col>
                    <xdr:colOff>3181350</xdr:colOff>
                    <xdr:row>17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Fill="0" autoLine="0" autoPict="0">
                <anchor moveWithCells="1">
                  <from>
                    <xdr:col>2</xdr:col>
                    <xdr:colOff>260350</xdr:colOff>
                    <xdr:row>17</xdr:row>
                    <xdr:rowOff>12700</xdr:rowOff>
                  </from>
                  <to>
                    <xdr:col>2</xdr:col>
                    <xdr:colOff>476250</xdr:colOff>
                    <xdr:row>17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3" name="Check Box 45">
              <controlPr defaultSize="0" autoFill="0" autoLine="0" autoPict="0">
                <anchor moveWithCells="1">
                  <from>
                    <xdr:col>3</xdr:col>
                    <xdr:colOff>1047750</xdr:colOff>
                    <xdr:row>171</xdr:row>
                    <xdr:rowOff>107950</xdr:rowOff>
                  </from>
                  <to>
                    <xdr:col>4</xdr:col>
                    <xdr:colOff>0</xdr:colOff>
                    <xdr:row>171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4" name="Check Box 46">
              <controlPr defaultSize="0" autoFill="0" autoLine="0" autoPict="0">
                <anchor moveWithCells="1">
                  <from>
                    <xdr:col>3</xdr:col>
                    <xdr:colOff>1047750</xdr:colOff>
                    <xdr:row>172</xdr:row>
                    <xdr:rowOff>107950</xdr:rowOff>
                  </from>
                  <to>
                    <xdr:col>4</xdr:col>
                    <xdr:colOff>0</xdr:colOff>
                    <xdr:row>172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5" name="Check Box 47">
              <controlPr defaultSize="0" autoFill="0" autoLine="0" autoPict="0">
                <anchor moveWithCells="1">
                  <from>
                    <xdr:col>3</xdr:col>
                    <xdr:colOff>1047750</xdr:colOff>
                    <xdr:row>173</xdr:row>
                    <xdr:rowOff>95250</xdr:rowOff>
                  </from>
                  <to>
                    <xdr:col>4</xdr:col>
                    <xdr:colOff>0</xdr:colOff>
                    <xdr:row>173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6" name="Check Box 48">
              <controlPr defaultSize="0" autoFill="0" autoLine="0" autoPict="0">
                <anchor moveWithCells="1">
                  <from>
                    <xdr:col>3</xdr:col>
                    <xdr:colOff>1047750</xdr:colOff>
                    <xdr:row>174</xdr:row>
                    <xdr:rowOff>107950</xdr:rowOff>
                  </from>
                  <to>
                    <xdr:col>4</xdr:col>
                    <xdr:colOff>0</xdr:colOff>
                    <xdr:row>174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0610148570584AB1A1CD3E5BC3F6BF" ma:contentTypeVersion="10" ma:contentTypeDescription="Opret et nyt dokument." ma:contentTypeScope="" ma:versionID="73c849b745d5f78182f834c1d8ee248b">
  <xsd:schema xmlns:xsd="http://www.w3.org/2001/XMLSchema" xmlns:xs="http://www.w3.org/2001/XMLSchema" xmlns:p="http://schemas.microsoft.com/office/2006/metadata/properties" xmlns:ns2="0f4bbfb5-b63f-491c-b8e7-2154ff7796a4" xmlns:ns3="f8458792-c499-486e-9bac-19f466038e28" targetNamespace="http://schemas.microsoft.com/office/2006/metadata/properties" ma:root="true" ma:fieldsID="581357c1e989c9c04ad8daa8144105f4" ns2:_="" ns3:_="">
    <xsd:import namespace="0f4bbfb5-b63f-491c-b8e7-2154ff7796a4"/>
    <xsd:import namespace="f8458792-c499-486e-9bac-19f466038e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Statu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4bbfb5-b63f-491c-b8e7-2154ff7796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Status" ma:index="14" nillable="true" ma:displayName="Status " ma:format="Dropdown" ma:internalName="Status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458792-c499-486e-9bac-19f466038e2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0f4bbfb5-b63f-491c-b8e7-2154ff7796a4" xsi:nil="true"/>
  </documentManagement>
</p:properties>
</file>

<file path=customXml/itemProps1.xml><?xml version="1.0" encoding="utf-8"?>
<ds:datastoreItem xmlns:ds="http://schemas.openxmlformats.org/officeDocument/2006/customXml" ds:itemID="{2C03A835-9466-4457-A597-664B621606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D0D11A-FA67-4DE0-946A-8B907F2350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4bbfb5-b63f-491c-b8e7-2154ff7796a4"/>
    <ds:schemaRef ds:uri="f8458792-c499-486e-9bac-19f466038e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F6B8DA-61A9-40EE-9556-E2D51E5305E3}">
  <ds:schemaRefs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f8458792-c499-486e-9bac-19f466038e28"/>
    <ds:schemaRef ds:uri="http://purl.org/dc/dcmitype/"/>
    <ds:schemaRef ds:uri="http://schemas.microsoft.com/office/infopath/2007/PartnerControls"/>
    <ds:schemaRef ds:uri="0f4bbfb5-b63f-491c-b8e7-2154ff7796a4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33</vt:i4>
      </vt:variant>
    </vt:vector>
  </HeadingPairs>
  <TitlesOfParts>
    <vt:vector size="34" baseType="lpstr">
      <vt:lpstr>Blanket</vt:lpstr>
      <vt:lpstr>§18</vt:lpstr>
      <vt:lpstr>§18_1964_69</vt:lpstr>
      <vt:lpstr>§18_1970</vt:lpstr>
      <vt:lpstr>§18_3</vt:lpstr>
      <vt:lpstr>§18_4</vt:lpstr>
      <vt:lpstr>A1_</vt:lpstr>
      <vt:lpstr>A2_</vt:lpstr>
      <vt:lpstr>A3_</vt:lpstr>
      <vt:lpstr>A4_</vt:lpstr>
      <vt:lpstr>B_</vt:lpstr>
      <vt:lpstr>C_</vt:lpstr>
      <vt:lpstr>D_</vt:lpstr>
      <vt:lpstr>E_</vt:lpstr>
      <vt:lpstr>F_</vt:lpstr>
      <vt:lpstr>H_</vt:lpstr>
      <vt:lpstr>Blanket!Kontrol12</vt:lpstr>
      <vt:lpstr>Blanket!Kontrol13</vt:lpstr>
      <vt:lpstr>Blanket!Kontrol14</vt:lpstr>
      <vt:lpstr>Blanket!Kontrol15</vt:lpstr>
      <vt:lpstr>Blanket!Tekst117</vt:lpstr>
      <vt:lpstr>Blanket!Tekst23</vt:lpstr>
      <vt:lpstr>Blanket!Tekst24</vt:lpstr>
      <vt:lpstr>Blanket!Tekst32</vt:lpstr>
      <vt:lpstr>Blanket!Tekst33</vt:lpstr>
      <vt:lpstr>Blanket!Tekst35</vt:lpstr>
      <vt:lpstr>Blanket!Tekst36</vt:lpstr>
      <vt:lpstr>Blanket!Tekst73</vt:lpstr>
      <vt:lpstr>Blanket!Tekst74</vt:lpstr>
      <vt:lpstr>Blanket!Tekst76</vt:lpstr>
      <vt:lpstr>Blanket!Tekst77</vt:lpstr>
      <vt:lpstr>Blanket!Tekst79</vt:lpstr>
      <vt:lpstr>Blanket!Tekst80</vt:lpstr>
      <vt:lpstr>Blanket!Udskriftsområde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Hansen</dc:creator>
  <cp:keywords>51571017;28696917</cp:keywords>
  <dc:description/>
  <cp:lastModifiedBy>Mogens Dürr</cp:lastModifiedBy>
  <cp:revision/>
  <dcterms:created xsi:type="dcterms:W3CDTF">2015-07-07T13:01:30Z</dcterms:created>
  <dcterms:modified xsi:type="dcterms:W3CDTF">2024-03-05T11:33:48Z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0x010100D30610148570584AB1A1CD3E5BC3F6BF</vt:lpwstr>
  </property>
  <property fmtid="{D5CDD505-2E9C-101B-9397-08002B2CF9AE}" pid="3" name="Arbejdsområde">
    <vt:lpwstr>845;#Blanketter|5eb48174-f468-4e50-b88b-801fd56f7f0a</vt:lpwstr>
  </property>
  <property fmtid="{D5CDD505-2E9C-101B-9397-08002B2CF9AE}" pid="4" name="ED Faglige emner">
    <vt:lpwstr>28;#Boliglejeret|c94960c0-44dc-4b41-a8d1-9d7bdcf6754c</vt:lpwstr>
  </property>
  <property fmtid="{D5CDD505-2E9C-101B-9397-08002B2CF9AE}" pid="5" name="ED Interessenter">
    <vt:lpwstr>33;#Medlemmer|d25fa20e-797c-4f1c-87b6-794e950d7c08</vt:lpwstr>
  </property>
  <property fmtid="{D5CDD505-2E9C-101B-9397-08002B2CF9AE}" pid="6" name="ED Dokumenttype">
    <vt:lpwstr>1;#Arbejdsdokument|ae4c6841-f952-4321-b45a-9f893ee82105</vt:lpwstr>
  </property>
  <property fmtid="{D5CDD505-2E9C-101B-9397-08002B2CF9AE}" pid="7" name="ED overordnet emne">
    <vt:lpwstr>40;#Jura|7d4bfbbf-6cc7-4517-a422-95a4248c52f5</vt:lpwstr>
  </property>
</Properties>
</file>